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336"/>
  </bookViews>
  <sheets>
    <sheet name="ресурс обеспеч" sheetId="1" r:id="rId1"/>
    <sheet name="Лист3" sheetId="3" r:id="rId2"/>
  </sheets>
  <definedNames>
    <definedName name="_GoBack" localSheetId="0">'ресурс обеспеч'!$A$177</definedName>
    <definedName name="_xlnm.Print_Area" localSheetId="0">'ресурс обеспеч'!$A$1:$I$335</definedName>
  </definedNames>
  <calcPr calcId="145621"/>
</workbook>
</file>

<file path=xl/calcChain.xml><?xml version="1.0" encoding="utf-8"?>
<calcChain xmlns="http://schemas.openxmlformats.org/spreadsheetml/2006/main">
  <c r="G18" i="1" l="1"/>
  <c r="G109" i="1"/>
  <c r="G66" i="1" s="1"/>
  <c r="H66" i="1"/>
  <c r="H11" i="1" s="1"/>
  <c r="I66" i="1"/>
  <c r="I11" i="1" s="1"/>
  <c r="D70" i="1"/>
  <c r="G69" i="1"/>
  <c r="F66" i="1"/>
  <c r="E66" i="1"/>
  <c r="E11" i="1" s="1"/>
  <c r="F12" i="1"/>
  <c r="G12" i="1"/>
  <c r="H12" i="1"/>
  <c r="I12" i="1"/>
  <c r="E12" i="1"/>
  <c r="F11" i="1"/>
  <c r="F167" i="1"/>
  <c r="G167" i="1"/>
  <c r="H167" i="1"/>
  <c r="I167" i="1"/>
  <c r="E167" i="1"/>
  <c r="F166" i="1"/>
  <c r="F165" i="1" s="1"/>
  <c r="H166" i="1"/>
  <c r="I166" i="1"/>
  <c r="I165" i="1" s="1"/>
  <c r="E166" i="1"/>
  <c r="E165" i="1" s="1"/>
  <c r="H165" i="1"/>
  <c r="F43" i="1"/>
  <c r="G43" i="1"/>
  <c r="H43" i="1"/>
  <c r="I43" i="1"/>
  <c r="E43" i="1"/>
  <c r="I42" i="1"/>
  <c r="F42" i="1"/>
  <c r="H42" i="1"/>
  <c r="E42" i="1"/>
  <c r="F189" i="1"/>
  <c r="G189" i="1"/>
  <c r="H189" i="1"/>
  <c r="I189" i="1"/>
  <c r="E189" i="1"/>
  <c r="F203" i="1"/>
  <c r="F202" i="1" s="1"/>
  <c r="H203" i="1"/>
  <c r="H202" i="1" s="1"/>
  <c r="I203" i="1"/>
  <c r="I202" i="1" s="1"/>
  <c r="E203" i="1"/>
  <c r="E202" i="1" s="1"/>
  <c r="H190" i="1"/>
  <c r="H179" i="1" s="1"/>
  <c r="G190" i="1"/>
  <c r="H192" i="1"/>
  <c r="I190" i="1"/>
  <c r="I179" i="1" s="1"/>
  <c r="E191" i="1"/>
  <c r="F191" i="1"/>
  <c r="H191" i="1"/>
  <c r="I191" i="1"/>
  <c r="G191" i="1"/>
  <c r="E192" i="1"/>
  <c r="F192" i="1"/>
  <c r="I192" i="1"/>
  <c r="G192" i="1"/>
  <c r="D194" i="1"/>
  <c r="D195" i="1"/>
  <c r="D196" i="1"/>
  <c r="G187" i="1"/>
  <c r="G207" i="1"/>
  <c r="G203" i="1" s="1"/>
  <c r="G202" i="1" s="1"/>
  <c r="F41" i="1" l="1"/>
  <c r="D167" i="1"/>
  <c r="D203" i="1"/>
  <c r="G188" i="1"/>
  <c r="D202" i="1"/>
  <c r="D191" i="1"/>
  <c r="G90" i="1"/>
  <c r="H90" i="1"/>
  <c r="D281" i="1"/>
  <c r="I280" i="1"/>
  <c r="H280" i="1"/>
  <c r="G280" i="1"/>
  <c r="F280" i="1"/>
  <c r="E280" i="1"/>
  <c r="G142" i="1"/>
  <c r="G225" i="1"/>
  <c r="D280" i="1" l="1"/>
  <c r="H81" i="1"/>
  <c r="H75" i="1"/>
  <c r="H99" i="1" l="1"/>
  <c r="F80" i="1" l="1"/>
  <c r="G80" i="1"/>
  <c r="H80" i="1"/>
  <c r="I21" i="1"/>
  <c r="H134" i="1"/>
  <c r="H116" i="1"/>
  <c r="F144" i="1"/>
  <c r="G144" i="1"/>
  <c r="H144" i="1"/>
  <c r="I144" i="1"/>
  <c r="H113" i="1" l="1"/>
  <c r="E221" i="1"/>
  <c r="F221" i="1"/>
  <c r="G36" i="1"/>
  <c r="G91" i="1"/>
  <c r="G320" i="1"/>
  <c r="G20" i="1"/>
  <c r="G21" i="1"/>
  <c r="G73" i="1"/>
  <c r="G71" i="1"/>
  <c r="H222" i="1"/>
  <c r="I222" i="1"/>
  <c r="H223" i="1"/>
  <c r="I223" i="1"/>
  <c r="G223" i="1"/>
  <c r="G219" i="1" s="1"/>
  <c r="G211" i="1" s="1"/>
  <c r="G222" i="1"/>
  <c r="G218" i="1" s="1"/>
  <c r="E229" i="1"/>
  <c r="F229" i="1"/>
  <c r="H229" i="1"/>
  <c r="I229" i="1"/>
  <c r="G229" i="1"/>
  <c r="D233" i="1"/>
  <c r="D232" i="1"/>
  <c r="D231" i="1"/>
  <c r="D230" i="1"/>
  <c r="H224" i="1"/>
  <c r="I224" i="1"/>
  <c r="G67" i="1" l="1"/>
  <c r="G19" i="1"/>
  <c r="G15" i="1"/>
  <c r="G11" i="1" s="1"/>
  <c r="I73" i="1"/>
  <c r="I69" i="1" s="1"/>
  <c r="H73" i="1"/>
  <c r="D71" i="1"/>
  <c r="D36" i="1"/>
  <c r="H329" i="1"/>
  <c r="I329" i="1"/>
  <c r="H327" i="1"/>
  <c r="H325" i="1" s="1"/>
  <c r="I327" i="1"/>
  <c r="I325" i="1" s="1"/>
  <c r="H321" i="1"/>
  <c r="I321" i="1"/>
  <c r="H319" i="1"/>
  <c r="I319" i="1"/>
  <c r="H317" i="1"/>
  <c r="I317" i="1"/>
  <c r="H309" i="1"/>
  <c r="I309" i="1"/>
  <c r="H305" i="1"/>
  <c r="I305" i="1"/>
  <c r="H301" i="1"/>
  <c r="I301" i="1"/>
  <c r="H297" i="1"/>
  <c r="I297" i="1"/>
  <c r="H272" i="1"/>
  <c r="I272" i="1"/>
  <c r="H270" i="1"/>
  <c r="I270" i="1"/>
  <c r="H265" i="1"/>
  <c r="I265" i="1"/>
  <c r="H262" i="1"/>
  <c r="I262" i="1"/>
  <c r="H247" i="1"/>
  <c r="I247" i="1"/>
  <c r="H242" i="1"/>
  <c r="I242" i="1"/>
  <c r="H240" i="1"/>
  <c r="I240" i="1"/>
  <c r="H236" i="1"/>
  <c r="I236" i="1"/>
  <c r="H234" i="1"/>
  <c r="I234" i="1"/>
  <c r="H221" i="1"/>
  <c r="H220" i="1" s="1"/>
  <c r="I221" i="1"/>
  <c r="I220" i="1" s="1"/>
  <c r="H218" i="1"/>
  <c r="I218" i="1"/>
  <c r="H214" i="1"/>
  <c r="I214" i="1"/>
  <c r="H213" i="1"/>
  <c r="I213" i="1"/>
  <c r="I212" i="1" s="1"/>
  <c r="I211" i="1"/>
  <c r="H206" i="1"/>
  <c r="I206" i="1"/>
  <c r="I204" i="1"/>
  <c r="H204" i="1"/>
  <c r="H200" i="1"/>
  <c r="I200" i="1"/>
  <c r="H197" i="1"/>
  <c r="I197" i="1"/>
  <c r="H188" i="1"/>
  <c r="I188" i="1"/>
  <c r="H186" i="1"/>
  <c r="I186" i="1"/>
  <c r="H185" i="1"/>
  <c r="H184" i="1" s="1"/>
  <c r="I185" i="1"/>
  <c r="I184" i="1" s="1"/>
  <c r="H182" i="1"/>
  <c r="I182" i="1"/>
  <c r="H181" i="1"/>
  <c r="H178" i="1" s="1"/>
  <c r="I181" i="1"/>
  <c r="I178" i="1" s="1"/>
  <c r="H147" i="1"/>
  <c r="I147" i="1"/>
  <c r="H141" i="1"/>
  <c r="I141" i="1"/>
  <c r="H138" i="1"/>
  <c r="I138" i="1"/>
  <c r="H135" i="1"/>
  <c r="I135" i="1"/>
  <c r="H133" i="1"/>
  <c r="I133" i="1"/>
  <c r="H129" i="1"/>
  <c r="I129" i="1"/>
  <c r="H123" i="1"/>
  <c r="I123" i="1"/>
  <c r="H120" i="1"/>
  <c r="I120" i="1"/>
  <c r="H117" i="1"/>
  <c r="I117" i="1"/>
  <c r="H115" i="1"/>
  <c r="I115" i="1"/>
  <c r="H108" i="1"/>
  <c r="I108" i="1"/>
  <c r="H96" i="1"/>
  <c r="I96" i="1"/>
  <c r="H89" i="1"/>
  <c r="I89" i="1"/>
  <c r="H174" i="1"/>
  <c r="I174" i="1"/>
  <c r="H171" i="1"/>
  <c r="I171" i="1"/>
  <c r="H168" i="1"/>
  <c r="I168" i="1"/>
  <c r="H74" i="1"/>
  <c r="I74" i="1"/>
  <c r="H68" i="1"/>
  <c r="H13" i="1" s="1"/>
  <c r="I68" i="1"/>
  <c r="I13" i="1" s="1"/>
  <c r="H50" i="1"/>
  <c r="I50" i="1"/>
  <c r="H47" i="1"/>
  <c r="I47" i="1"/>
  <c r="H44" i="1"/>
  <c r="I44" i="1"/>
  <c r="H41" i="1"/>
  <c r="I41" i="1"/>
  <c r="H35" i="1"/>
  <c r="I35" i="1"/>
  <c r="H22" i="1"/>
  <c r="I22" i="1"/>
  <c r="H21" i="1"/>
  <c r="H16" i="1" s="1"/>
  <c r="I16" i="1"/>
  <c r="H20" i="1"/>
  <c r="H15" i="1" s="1"/>
  <c r="I20" i="1"/>
  <c r="I15" i="1" s="1"/>
  <c r="H17" i="1"/>
  <c r="I17" i="1"/>
  <c r="H245" i="1"/>
  <c r="D18" i="1"/>
  <c r="D23" i="1"/>
  <c r="D24" i="1"/>
  <c r="D25" i="1"/>
  <c r="D27" i="1"/>
  <c r="D30" i="1"/>
  <c r="D31" i="1"/>
  <c r="D33" i="1"/>
  <c r="D34" i="1"/>
  <c r="D37" i="1"/>
  <c r="D39" i="1"/>
  <c r="D40" i="1"/>
  <c r="D45" i="1"/>
  <c r="D48" i="1"/>
  <c r="D49" i="1"/>
  <c r="D51" i="1"/>
  <c r="D52" i="1"/>
  <c r="D54" i="1"/>
  <c r="D55" i="1"/>
  <c r="D57" i="1"/>
  <c r="D58" i="1"/>
  <c r="D63" i="1"/>
  <c r="D64" i="1"/>
  <c r="D72" i="1"/>
  <c r="D76" i="1"/>
  <c r="D79" i="1"/>
  <c r="D81" i="1"/>
  <c r="D82" i="1"/>
  <c r="D84" i="1"/>
  <c r="D85" i="1"/>
  <c r="D170" i="1"/>
  <c r="D172" i="1"/>
  <c r="D173" i="1"/>
  <c r="D176" i="1"/>
  <c r="D87" i="1"/>
  <c r="D88" i="1"/>
  <c r="D90" i="1"/>
  <c r="D91" i="1"/>
  <c r="D60" i="1"/>
  <c r="D61" i="1"/>
  <c r="D94" i="1"/>
  <c r="D95" i="1"/>
  <c r="D97" i="1"/>
  <c r="D98" i="1"/>
  <c r="D100" i="1"/>
  <c r="D101" i="1"/>
  <c r="D103" i="1"/>
  <c r="D104" i="1"/>
  <c r="D106" i="1"/>
  <c r="D107" i="1"/>
  <c r="D109" i="1"/>
  <c r="D110" i="1"/>
  <c r="D118" i="1"/>
  <c r="D119" i="1"/>
  <c r="D121" i="1"/>
  <c r="D122" i="1"/>
  <c r="D125" i="1"/>
  <c r="D127" i="1"/>
  <c r="D128" i="1"/>
  <c r="D130" i="1"/>
  <c r="D131" i="1"/>
  <c r="D136" i="1"/>
  <c r="D137" i="1"/>
  <c r="D139" i="1"/>
  <c r="D140" i="1"/>
  <c r="D142" i="1"/>
  <c r="D143" i="1"/>
  <c r="D145" i="1"/>
  <c r="D146" i="1"/>
  <c r="D148" i="1"/>
  <c r="D149" i="1"/>
  <c r="D154" i="1"/>
  <c r="D155" i="1"/>
  <c r="D157" i="1"/>
  <c r="D158" i="1"/>
  <c r="D160" i="1"/>
  <c r="D161" i="1"/>
  <c r="D163" i="1"/>
  <c r="D164" i="1"/>
  <c r="D183" i="1"/>
  <c r="D187" i="1"/>
  <c r="D193" i="1"/>
  <c r="D192" i="1" s="1"/>
  <c r="D198" i="1"/>
  <c r="D199" i="1"/>
  <c r="D201" i="1"/>
  <c r="D205" i="1"/>
  <c r="D207" i="1"/>
  <c r="D215" i="1"/>
  <c r="D226" i="1"/>
  <c r="D227" i="1"/>
  <c r="D228" i="1"/>
  <c r="D235" i="1"/>
  <c r="D237" i="1"/>
  <c r="D239" i="1"/>
  <c r="D241" i="1"/>
  <c r="D243" i="1"/>
  <c r="D248" i="1"/>
  <c r="D249" i="1"/>
  <c r="D251" i="1"/>
  <c r="D252" i="1"/>
  <c r="D254" i="1"/>
  <c r="D255" i="1"/>
  <c r="D257" i="1"/>
  <c r="D258" i="1"/>
  <c r="D260" i="1"/>
  <c r="D261" i="1"/>
  <c r="D263" i="1"/>
  <c r="D264" i="1"/>
  <c r="D266" i="1"/>
  <c r="D267" i="1"/>
  <c r="D273" i="1"/>
  <c r="D279" i="1"/>
  <c r="D284" i="1"/>
  <c r="D292" i="1"/>
  <c r="D293" i="1"/>
  <c r="D294" i="1"/>
  <c r="D296" i="1"/>
  <c r="D298" i="1"/>
  <c r="D299" i="1"/>
  <c r="D300" i="1"/>
  <c r="D302" i="1"/>
  <c r="D303" i="1"/>
  <c r="D304" i="1"/>
  <c r="D307" i="1"/>
  <c r="D308" i="1"/>
  <c r="D311" i="1"/>
  <c r="D312" i="1"/>
  <c r="D320" i="1"/>
  <c r="D323" i="1"/>
  <c r="D324" i="1"/>
  <c r="D328" i="1"/>
  <c r="D330" i="1"/>
  <c r="D331" i="1"/>
  <c r="G329" i="1"/>
  <c r="F329" i="1"/>
  <c r="E329" i="1"/>
  <c r="G327" i="1"/>
  <c r="G325" i="1" s="1"/>
  <c r="F327" i="1"/>
  <c r="E327" i="1"/>
  <c r="G326" i="1"/>
  <c r="F326" i="1"/>
  <c r="F325" i="1" s="1"/>
  <c r="E326" i="1"/>
  <c r="E325" i="1" s="1"/>
  <c r="G322" i="1"/>
  <c r="G321" i="1" s="1"/>
  <c r="F321" i="1"/>
  <c r="E321" i="1"/>
  <c r="G319" i="1"/>
  <c r="F319" i="1"/>
  <c r="E319" i="1"/>
  <c r="G318" i="1"/>
  <c r="F318" i="1"/>
  <c r="F315" i="1" s="1"/>
  <c r="E318" i="1"/>
  <c r="E315" i="1" s="1"/>
  <c r="F317" i="1"/>
  <c r="E317" i="1"/>
  <c r="G310" i="1"/>
  <c r="G309" i="1" s="1"/>
  <c r="F309" i="1"/>
  <c r="E309" i="1"/>
  <c r="G306" i="1"/>
  <c r="F306" i="1"/>
  <c r="F305" i="1" s="1"/>
  <c r="E305" i="1"/>
  <c r="G301" i="1"/>
  <c r="F301" i="1"/>
  <c r="E301" i="1"/>
  <c r="G297" i="1"/>
  <c r="F297" i="1"/>
  <c r="E297" i="1"/>
  <c r="G295" i="1"/>
  <c r="F295" i="1"/>
  <c r="E295" i="1"/>
  <c r="F291" i="1"/>
  <c r="F290" i="1" s="1"/>
  <c r="E291" i="1"/>
  <c r="E290" i="1" s="1"/>
  <c r="E287" i="1" s="1"/>
  <c r="G290" i="1"/>
  <c r="F289" i="1"/>
  <c r="F288" i="1"/>
  <c r="E285" i="1"/>
  <c r="D285" i="1" s="1"/>
  <c r="G278" i="1"/>
  <c r="F278" i="1"/>
  <c r="E278" i="1"/>
  <c r="G277" i="1"/>
  <c r="F277" i="1"/>
  <c r="F275" i="1" s="1"/>
  <c r="F274" i="1" s="1"/>
  <c r="E277" i="1"/>
  <c r="E275" i="1" s="1"/>
  <c r="E274" i="1" s="1"/>
  <c r="G272" i="1"/>
  <c r="F272" i="1"/>
  <c r="E272" i="1"/>
  <c r="G271" i="1"/>
  <c r="G270" i="1" s="1"/>
  <c r="F270" i="1"/>
  <c r="E270" i="1"/>
  <c r="F269" i="1"/>
  <c r="F268" i="1" s="1"/>
  <c r="E269" i="1"/>
  <c r="E268" i="1" s="1"/>
  <c r="G265" i="1"/>
  <c r="F265" i="1"/>
  <c r="E265" i="1"/>
  <c r="G262" i="1"/>
  <c r="F262" i="1"/>
  <c r="E262" i="1"/>
  <c r="G259" i="1"/>
  <c r="F259" i="1"/>
  <c r="G256" i="1"/>
  <c r="F256" i="1"/>
  <c r="E256" i="1"/>
  <c r="G253" i="1"/>
  <c r="F253" i="1"/>
  <c r="E253" i="1"/>
  <c r="G250" i="1"/>
  <c r="F250" i="1"/>
  <c r="E250" i="1"/>
  <c r="G247" i="1"/>
  <c r="F247" i="1"/>
  <c r="E247" i="1"/>
  <c r="G246" i="1"/>
  <c r="G210" i="1" s="1"/>
  <c r="F246" i="1"/>
  <c r="E246" i="1"/>
  <c r="G245" i="1"/>
  <c r="F245" i="1"/>
  <c r="E245" i="1"/>
  <c r="G242" i="1"/>
  <c r="F242" i="1"/>
  <c r="E242" i="1"/>
  <c r="G240" i="1"/>
  <c r="F240" i="1"/>
  <c r="E240" i="1"/>
  <c r="G238" i="1"/>
  <c r="F238" i="1"/>
  <c r="E238" i="1"/>
  <c r="G236" i="1"/>
  <c r="F236" i="1"/>
  <c r="E236" i="1"/>
  <c r="G234" i="1"/>
  <c r="F234" i="1"/>
  <c r="E234" i="1"/>
  <c r="F224" i="1"/>
  <c r="E224" i="1"/>
  <c r="F223" i="1"/>
  <c r="D223" i="1" s="1"/>
  <c r="F222" i="1"/>
  <c r="E222" i="1"/>
  <c r="E218" i="1" s="1"/>
  <c r="E217" i="1"/>
  <c r="F217" i="1"/>
  <c r="G214" i="1"/>
  <c r="F214" i="1"/>
  <c r="E214" i="1"/>
  <c r="G213" i="1"/>
  <c r="G212" i="1" s="1"/>
  <c r="F213" i="1"/>
  <c r="F212" i="1" s="1"/>
  <c r="E213" i="1"/>
  <c r="E212" i="1" s="1"/>
  <c r="E211" i="1"/>
  <c r="G206" i="1"/>
  <c r="E206" i="1"/>
  <c r="G204" i="1"/>
  <c r="F204" i="1"/>
  <c r="E204" i="1"/>
  <c r="G200" i="1"/>
  <c r="F200" i="1"/>
  <c r="E200" i="1"/>
  <c r="G197" i="1"/>
  <c r="F197" i="1"/>
  <c r="E197" i="1"/>
  <c r="F190" i="1"/>
  <c r="F179" i="1" s="1"/>
  <c r="E188" i="1"/>
  <c r="G186" i="1"/>
  <c r="F186" i="1"/>
  <c r="E186" i="1"/>
  <c r="G185" i="1"/>
  <c r="G184" i="1" s="1"/>
  <c r="F185" i="1"/>
  <c r="E185" i="1"/>
  <c r="E184" i="1" s="1"/>
  <c r="G182" i="1"/>
  <c r="F182" i="1"/>
  <c r="E182" i="1"/>
  <c r="G181" i="1"/>
  <c r="F181" i="1"/>
  <c r="E181" i="1"/>
  <c r="G162" i="1"/>
  <c r="F162" i="1"/>
  <c r="E162" i="1"/>
  <c r="G159" i="1"/>
  <c r="F159" i="1"/>
  <c r="E159" i="1"/>
  <c r="G156" i="1"/>
  <c r="F156" i="1"/>
  <c r="E156" i="1"/>
  <c r="G153" i="1"/>
  <c r="F153" i="1"/>
  <c r="E153" i="1"/>
  <c r="G152" i="1"/>
  <c r="F152" i="1"/>
  <c r="E152" i="1"/>
  <c r="G151" i="1"/>
  <c r="F151" i="1"/>
  <c r="E151" i="1"/>
  <c r="G147" i="1"/>
  <c r="F147" i="1"/>
  <c r="E147" i="1"/>
  <c r="E144" i="1"/>
  <c r="G141" i="1"/>
  <c r="F141" i="1"/>
  <c r="E141" i="1"/>
  <c r="G138" i="1"/>
  <c r="F138" i="1"/>
  <c r="E138" i="1"/>
  <c r="G135" i="1"/>
  <c r="F135" i="1"/>
  <c r="E135" i="1"/>
  <c r="G134" i="1"/>
  <c r="G113" i="1" s="1"/>
  <c r="F134" i="1"/>
  <c r="F113" i="1" s="1"/>
  <c r="E134" i="1"/>
  <c r="G133" i="1"/>
  <c r="F133" i="1"/>
  <c r="E133" i="1"/>
  <c r="G129" i="1"/>
  <c r="F129" i="1"/>
  <c r="E129" i="1"/>
  <c r="F126" i="1"/>
  <c r="G124" i="1"/>
  <c r="G123" i="1" s="1"/>
  <c r="F123" i="1"/>
  <c r="E123" i="1"/>
  <c r="G120" i="1"/>
  <c r="F120" i="1"/>
  <c r="E120" i="1"/>
  <c r="G117" i="1"/>
  <c r="F117" i="1"/>
  <c r="E117" i="1"/>
  <c r="G116" i="1"/>
  <c r="F116" i="1"/>
  <c r="E116" i="1"/>
  <c r="F115" i="1"/>
  <c r="E115" i="1"/>
  <c r="G108" i="1"/>
  <c r="F108" i="1"/>
  <c r="E108" i="1"/>
  <c r="G105" i="1"/>
  <c r="F105" i="1"/>
  <c r="E105" i="1"/>
  <c r="G102" i="1"/>
  <c r="F102" i="1"/>
  <c r="E102" i="1"/>
  <c r="G99" i="1"/>
  <c r="E99" i="1"/>
  <c r="G96" i="1"/>
  <c r="E96" i="1"/>
  <c r="G93" i="1"/>
  <c r="F93" i="1"/>
  <c r="E93" i="1"/>
  <c r="G59" i="1"/>
  <c r="F59" i="1"/>
  <c r="E59" i="1"/>
  <c r="G92" i="1"/>
  <c r="G68" i="1" s="1"/>
  <c r="G13" i="1" s="1"/>
  <c r="G335" i="1" s="1"/>
  <c r="F89" i="1"/>
  <c r="E89" i="1"/>
  <c r="G86" i="1"/>
  <c r="F86" i="1"/>
  <c r="E86" i="1"/>
  <c r="G175" i="1"/>
  <c r="D175" i="1" s="1"/>
  <c r="F174" i="1"/>
  <c r="E174" i="1"/>
  <c r="G171" i="1"/>
  <c r="F171" i="1"/>
  <c r="E171" i="1"/>
  <c r="G169" i="1"/>
  <c r="F168" i="1"/>
  <c r="E168" i="1"/>
  <c r="E83" i="1"/>
  <c r="D83" i="1" s="1"/>
  <c r="E80" i="1"/>
  <c r="D80" i="1" s="1"/>
  <c r="E78" i="1"/>
  <c r="D78" i="1" s="1"/>
  <c r="G75" i="1"/>
  <c r="G74" i="1" s="1"/>
  <c r="F74" i="1"/>
  <c r="E74" i="1"/>
  <c r="F69" i="1"/>
  <c r="E69" i="1"/>
  <c r="F67" i="1"/>
  <c r="E67" i="1"/>
  <c r="F62" i="1"/>
  <c r="F56" i="1"/>
  <c r="G53" i="1"/>
  <c r="F53" i="1"/>
  <c r="E53" i="1"/>
  <c r="G50" i="1"/>
  <c r="F50" i="1"/>
  <c r="E50" i="1"/>
  <c r="G47" i="1"/>
  <c r="F47" i="1"/>
  <c r="E47" i="1"/>
  <c r="G46" i="1"/>
  <c r="F44" i="1"/>
  <c r="E44" i="1"/>
  <c r="D43" i="1"/>
  <c r="G38" i="1"/>
  <c r="F38" i="1"/>
  <c r="E38" i="1"/>
  <c r="G35" i="1"/>
  <c r="F35" i="1"/>
  <c r="E35" i="1"/>
  <c r="G32" i="1"/>
  <c r="F32" i="1"/>
  <c r="E32" i="1"/>
  <c r="G29" i="1"/>
  <c r="F29" i="1"/>
  <c r="E29" i="1"/>
  <c r="E28" i="1"/>
  <c r="D28" i="1" s="1"/>
  <c r="G26" i="1"/>
  <c r="F26" i="1"/>
  <c r="G22" i="1"/>
  <c r="F22" i="1"/>
  <c r="E22" i="1"/>
  <c r="G16" i="1"/>
  <c r="F21" i="1"/>
  <c r="F16" i="1" s="1"/>
  <c r="E21" i="1"/>
  <c r="E16" i="1" s="1"/>
  <c r="F20" i="1"/>
  <c r="F15" i="1" s="1"/>
  <c r="E20" i="1"/>
  <c r="E15" i="1" s="1"/>
  <c r="G17" i="1"/>
  <c r="F17" i="1"/>
  <c r="E17" i="1"/>
  <c r="F13" i="1"/>
  <c r="E13" i="1"/>
  <c r="G168" i="1" l="1"/>
  <c r="G166" i="1"/>
  <c r="G178" i="1"/>
  <c r="G44" i="1"/>
  <c r="G42" i="1"/>
  <c r="G41" i="1" s="1"/>
  <c r="E180" i="1"/>
  <c r="E178" i="1"/>
  <c r="E177" i="1" s="1"/>
  <c r="F219" i="1"/>
  <c r="F211" i="1" s="1"/>
  <c r="F335" i="1" s="1"/>
  <c r="F180" i="1"/>
  <c r="F178" i="1"/>
  <c r="F188" i="1"/>
  <c r="G180" i="1"/>
  <c r="E114" i="1"/>
  <c r="E19" i="1"/>
  <c r="E65" i="1"/>
  <c r="E132" i="1"/>
  <c r="E150" i="1"/>
  <c r="E314" i="1"/>
  <c r="D310" i="1"/>
  <c r="H112" i="1"/>
  <c r="G276" i="1"/>
  <c r="G275" i="1"/>
  <c r="G274" i="1" s="1"/>
  <c r="F65" i="1"/>
  <c r="E335" i="1"/>
  <c r="E77" i="1"/>
  <c r="D77" i="1" s="1"/>
  <c r="G174" i="1"/>
  <c r="F132" i="1"/>
  <c r="E210" i="1"/>
  <c r="E244" i="1"/>
  <c r="D306" i="1"/>
  <c r="F314" i="1"/>
  <c r="F313" i="1" s="1"/>
  <c r="I180" i="1"/>
  <c r="E113" i="1"/>
  <c r="G132" i="1"/>
  <c r="F220" i="1"/>
  <c r="G244" i="1"/>
  <c r="G287" i="1"/>
  <c r="G283" i="1" s="1"/>
  <c r="G282" i="1" s="1"/>
  <c r="F316" i="1"/>
  <c r="H180" i="1"/>
  <c r="D169" i="1"/>
  <c r="H67" i="1"/>
  <c r="G221" i="1"/>
  <c r="G224" i="1"/>
  <c r="F19" i="1"/>
  <c r="E112" i="1"/>
  <c r="F244" i="1"/>
  <c r="G315" i="1"/>
  <c r="G89" i="1"/>
  <c r="H69" i="1"/>
  <c r="D46" i="1"/>
  <c r="E14" i="1"/>
  <c r="E26" i="1"/>
  <c r="E41" i="1"/>
  <c r="F112" i="1"/>
  <c r="F111" i="1" s="1"/>
  <c r="G150" i="1"/>
  <c r="F177" i="1"/>
  <c r="F209" i="1"/>
  <c r="G269" i="1"/>
  <c r="G268" i="1" s="1"/>
  <c r="G305" i="1"/>
  <c r="G286" i="1" s="1"/>
  <c r="E313" i="1"/>
  <c r="D124" i="1"/>
  <c r="D92" i="1"/>
  <c r="H19" i="1"/>
  <c r="G115" i="1"/>
  <c r="F150" i="1"/>
  <c r="D322" i="1"/>
  <c r="D271" i="1"/>
  <c r="D225" i="1"/>
  <c r="D75" i="1"/>
  <c r="D73" i="1"/>
  <c r="I67" i="1"/>
  <c r="I65" i="1" s="1"/>
  <c r="I19" i="1"/>
  <c r="I217" i="1"/>
  <c r="H217" i="1"/>
  <c r="H216" i="1" s="1"/>
  <c r="H212" i="1"/>
  <c r="I14" i="1"/>
  <c r="H14" i="1"/>
  <c r="D185" i="1"/>
  <c r="E286" i="1"/>
  <c r="E283" i="1"/>
  <c r="E282" i="1" s="1"/>
  <c r="F286" i="1"/>
  <c r="F287" i="1"/>
  <c r="F283" i="1" s="1"/>
  <c r="F282" i="1" s="1"/>
  <c r="F14" i="1"/>
  <c r="G14" i="1"/>
  <c r="E209" i="1"/>
  <c r="E216" i="1"/>
  <c r="F114" i="1"/>
  <c r="F184" i="1"/>
  <c r="E276" i="1"/>
  <c r="E316" i="1"/>
  <c r="G179" i="1"/>
  <c r="D179" i="1" s="1"/>
  <c r="E220" i="1"/>
  <c r="F276" i="1"/>
  <c r="G317" i="1"/>
  <c r="F218" i="1"/>
  <c r="F210" i="1" s="1"/>
  <c r="D272" i="1"/>
  <c r="G165" i="1" l="1"/>
  <c r="D165" i="1" s="1"/>
  <c r="D166" i="1"/>
  <c r="E10" i="1"/>
  <c r="G177" i="1"/>
  <c r="E334" i="1"/>
  <c r="G334" i="1"/>
  <c r="F334" i="1"/>
  <c r="E111" i="1"/>
  <c r="E208" i="1"/>
  <c r="H65" i="1"/>
  <c r="F10" i="1"/>
  <c r="G114" i="1"/>
  <c r="G112" i="1"/>
  <c r="G111" i="1" s="1"/>
  <c r="G217" i="1"/>
  <c r="G220" i="1"/>
  <c r="I216" i="1"/>
  <c r="F216" i="1"/>
  <c r="G316" i="1"/>
  <c r="G314" i="1"/>
  <c r="G313" i="1" s="1"/>
  <c r="G65" i="1"/>
  <c r="E333" i="1"/>
  <c r="F208" i="1"/>
  <c r="D204" i="1"/>
  <c r="G10" i="1" l="1"/>
  <c r="E332" i="1"/>
  <c r="F333" i="1"/>
  <c r="F332" i="1" s="1"/>
  <c r="G216" i="1"/>
  <c r="G209" i="1"/>
  <c r="G208" i="1" s="1"/>
  <c r="G333" i="1" l="1"/>
  <c r="G332" i="1" s="1"/>
  <c r="D68" i="1"/>
  <c r="D89" i="1"/>
  <c r="I326" i="1" l="1"/>
  <c r="I314" i="1" s="1"/>
  <c r="I313" i="1" s="1"/>
  <c r="I86" i="1" l="1"/>
  <c r="H269" i="1" l="1"/>
  <c r="H268" i="1" l="1"/>
  <c r="H209" i="1"/>
  <c r="H62" i="1"/>
  <c r="D62" i="1" s="1"/>
  <c r="H326" i="1"/>
  <c r="D326" i="1" l="1"/>
  <c r="H314" i="1"/>
  <c r="H313" i="1" s="1"/>
  <c r="D189" i="1"/>
  <c r="D190" i="1" l="1"/>
  <c r="D20" i="1"/>
  <c r="D35" i="1"/>
  <c r="D21" i="1" l="1"/>
  <c r="D16" i="1" l="1"/>
  <c r="I245" i="1"/>
  <c r="D262" i="1"/>
  <c r="I269" i="1"/>
  <c r="I268" i="1" s="1"/>
  <c r="D245" i="1" l="1"/>
  <c r="I209" i="1"/>
  <c r="D269" i="1"/>
  <c r="D268" i="1"/>
  <c r="D247" i="1"/>
  <c r="D305" i="1"/>
  <c r="I277" i="1"/>
  <c r="I275" i="1" s="1"/>
  <c r="I274" i="1" s="1"/>
  <c r="H105" i="1"/>
  <c r="D171" i="1"/>
  <c r="D240" i="1" l="1"/>
  <c r="I105" i="1"/>
  <c r="D105" i="1" s="1"/>
  <c r="I99" i="1" l="1"/>
  <c r="D99" i="1" s="1"/>
  <c r="D301" i="1" l="1"/>
  <c r="I102" i="1"/>
  <c r="H102" i="1"/>
  <c r="D102" i="1" s="1"/>
  <c r="D96" i="1"/>
  <c r="D108" i="1" l="1"/>
  <c r="I259" i="1"/>
  <c r="D206" i="1"/>
  <c r="H56" i="1" l="1"/>
  <c r="D56" i="1" s="1"/>
  <c r="I93" i="1" l="1"/>
  <c r="H93" i="1"/>
  <c r="D93" i="1" l="1"/>
  <c r="H26" i="1"/>
  <c r="D15" i="1" l="1"/>
  <c r="D66" i="1" l="1"/>
  <c r="I59" i="1"/>
  <c r="H59" i="1"/>
  <c r="D59" i="1" s="1"/>
  <c r="D297" i="1" l="1"/>
  <c r="I32" i="1"/>
  <c r="H32" i="1"/>
  <c r="I29" i="1"/>
  <c r="H29" i="1"/>
  <c r="D309" i="1"/>
  <c r="D224" i="1"/>
  <c r="D32" i="1" l="1"/>
  <c r="D29" i="1"/>
  <c r="D65" i="1"/>
  <c r="D67" i="1"/>
  <c r="D14" i="1"/>
  <c r="H86" i="1"/>
  <c r="D86" i="1" s="1"/>
  <c r="D19" i="1" l="1"/>
  <c r="D133" i="1"/>
  <c r="H277" i="1"/>
  <c r="D44" i="1"/>
  <c r="D270" i="1"/>
  <c r="D221" i="1"/>
  <c r="H275" i="1" l="1"/>
  <c r="D275" i="1" s="1"/>
  <c r="D277" i="1"/>
  <c r="D17" i="1"/>
  <c r="H291" i="1"/>
  <c r="D291" i="1" s="1"/>
  <c r="H259" i="1" l="1"/>
  <c r="D259" i="1" s="1"/>
  <c r="H256" i="1"/>
  <c r="I256" i="1"/>
  <c r="D256" i="1" l="1"/>
  <c r="D218" i="1"/>
  <c r="D222" i="1"/>
  <c r="I177" i="1" l="1"/>
  <c r="D147" i="1" l="1"/>
  <c r="D22" i="1" l="1"/>
  <c r="D168" i="1"/>
  <c r="I26" i="1"/>
  <c r="D26" i="1" s="1"/>
  <c r="D174" i="1" l="1"/>
  <c r="D144" i="1" l="1"/>
  <c r="H126" i="1" l="1"/>
  <c r="D126" i="1" s="1"/>
  <c r="H295" i="1" l="1"/>
  <c r="I295" i="1"/>
  <c r="D295" i="1" l="1"/>
  <c r="D229" i="1"/>
  <c r="D242" i="1" l="1"/>
  <c r="D236" i="1"/>
  <c r="H318" i="1"/>
  <c r="I318" i="1"/>
  <c r="H152" i="1"/>
  <c r="I152" i="1"/>
  <c r="D329" i="1"/>
  <c r="H315" i="1" l="1"/>
  <c r="H316" i="1"/>
  <c r="D318" i="1"/>
  <c r="I315" i="1"/>
  <c r="I316" i="1"/>
  <c r="D152" i="1"/>
  <c r="D265" i="1"/>
  <c r="D217" i="1"/>
  <c r="H246" i="1"/>
  <c r="I246" i="1"/>
  <c r="D115" i="1"/>
  <c r="I116" i="1"/>
  <c r="I114" i="1" s="1"/>
  <c r="I134" i="1"/>
  <c r="I151" i="1"/>
  <c r="I112" i="1" s="1"/>
  <c r="H151" i="1"/>
  <c r="H53" i="1"/>
  <c r="I53" i="1"/>
  <c r="H162" i="1"/>
  <c r="I162" i="1"/>
  <c r="H159" i="1"/>
  <c r="I159" i="1"/>
  <c r="H156" i="1"/>
  <c r="I156" i="1"/>
  <c r="H153" i="1"/>
  <c r="I153" i="1"/>
  <c r="D138" i="1"/>
  <c r="D153" i="1" l="1"/>
  <c r="D53" i="1"/>
  <c r="D159" i="1"/>
  <c r="D156" i="1"/>
  <c r="D162" i="1"/>
  <c r="I113" i="1"/>
  <c r="I111" i="1" s="1"/>
  <c r="I132" i="1"/>
  <c r="H132" i="1"/>
  <c r="D134" i="1"/>
  <c r="I210" i="1"/>
  <c r="I208" i="1" s="1"/>
  <c r="I244" i="1"/>
  <c r="D151" i="1"/>
  <c r="H114" i="1"/>
  <c r="D114" i="1" s="1"/>
  <c r="D116" i="1"/>
  <c r="D246" i="1"/>
  <c r="H244" i="1"/>
  <c r="H210" i="1"/>
  <c r="D315" i="1"/>
  <c r="D120" i="1"/>
  <c r="D213" i="1"/>
  <c r="D141" i="1"/>
  <c r="D135" i="1"/>
  <c r="D129" i="1"/>
  <c r="D123" i="1"/>
  <c r="D117" i="1"/>
  <c r="D74" i="1"/>
  <c r="D50" i="1"/>
  <c r="D47" i="1"/>
  <c r="D209" i="1"/>
  <c r="D42" i="1"/>
  <c r="I150" i="1"/>
  <c r="H150" i="1"/>
  <c r="D317" i="1"/>
  <c r="D181" i="1"/>
  <c r="H253" i="1"/>
  <c r="I253" i="1"/>
  <c r="I250" i="1"/>
  <c r="H250" i="1"/>
  <c r="I238" i="1"/>
  <c r="D200" i="1"/>
  <c r="D150" i="1" l="1"/>
  <c r="D244" i="1"/>
  <c r="D210" i="1"/>
  <c r="D253" i="1"/>
  <c r="H111" i="1"/>
  <c r="D111" i="1" s="1"/>
  <c r="D11" i="1"/>
  <c r="I10" i="1"/>
  <c r="D250" i="1"/>
  <c r="D113" i="1"/>
  <c r="D132" i="1"/>
  <c r="D112" i="1"/>
  <c r="D41" i="1"/>
  <c r="D316" i="1"/>
  <c r="D12" i="1" l="1"/>
  <c r="I334" i="1"/>
  <c r="I278" i="1"/>
  <c r="H290" i="1" l="1"/>
  <c r="H289" i="1"/>
  <c r="D289" i="1" s="1"/>
  <c r="H288" i="1"/>
  <c r="D288" i="1" s="1"/>
  <c r="D212" i="1"/>
  <c r="H286" i="1" l="1"/>
  <c r="H287" i="1"/>
  <c r="H283" i="1" s="1"/>
  <c r="H282" i="1" s="1"/>
  <c r="H238" i="1"/>
  <c r="D238" i="1" s="1"/>
  <c r="D197" i="1"/>
  <c r="I335" i="1"/>
  <c r="H334" i="1" l="1"/>
  <c r="D334" i="1" s="1"/>
  <c r="H219" i="1"/>
  <c r="D216" i="1"/>
  <c r="D220" i="1"/>
  <c r="D234" i="1"/>
  <c r="D219" i="1" l="1"/>
  <c r="H211" i="1"/>
  <c r="D13" i="1"/>
  <c r="H10" i="1"/>
  <c r="D10" i="1" s="1"/>
  <c r="D178" i="1"/>
  <c r="D188" i="1"/>
  <c r="H335" i="1"/>
  <c r="D335" i="1" s="1"/>
  <c r="D211" i="1" l="1"/>
  <c r="H208" i="1"/>
  <c r="D325" i="1"/>
  <c r="D327" i="1"/>
  <c r="H278" i="1"/>
  <c r="D278" i="1" s="1"/>
  <c r="D214" i="1" l="1"/>
  <c r="D314" i="1"/>
  <c r="D208" i="1"/>
  <c r="I290" i="1"/>
  <c r="H274" i="1"/>
  <c r="D274" i="1" s="1"/>
  <c r="D184" i="1"/>
  <c r="D182" i="1"/>
  <c r="D69" i="1"/>
  <c r="I38" i="1"/>
  <c r="H38" i="1"/>
  <c r="I286" i="1" l="1"/>
  <c r="D286" i="1" s="1"/>
  <c r="D290" i="1"/>
  <c r="D321" i="1"/>
  <c r="D319" i="1"/>
  <c r="D38" i="1"/>
  <c r="D186" i="1"/>
  <c r="I287" i="1"/>
  <c r="D287" i="1" s="1"/>
  <c r="D180" i="1"/>
  <c r="H333" i="1"/>
  <c r="I276" i="1"/>
  <c r="H276" i="1"/>
  <c r="D313" i="1" l="1"/>
  <c r="D276" i="1"/>
  <c r="I283" i="1"/>
  <c r="H332" i="1"/>
  <c r="H177" i="1"/>
  <c r="D177" i="1" s="1"/>
  <c r="D283" i="1" l="1"/>
  <c r="I333" i="1"/>
  <c r="I282" i="1"/>
  <c r="D282" i="1" s="1"/>
  <c r="I332" i="1" l="1"/>
  <c r="D332" i="1" s="1"/>
  <c r="D333" i="1"/>
</calcChain>
</file>

<file path=xl/sharedStrings.xml><?xml version="1.0" encoding="utf-8"?>
<sst xmlns="http://schemas.openxmlformats.org/spreadsheetml/2006/main" count="556" uniqueCount="167">
  <si>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</si>
  <si>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</si>
  <si>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</si>
  <si>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</si>
  <si>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</si>
  <si>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</si>
  <si>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</si>
  <si>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</si>
  <si>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</si>
  <si>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</si>
  <si>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</si>
  <si>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</si>
  <si>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</si>
  <si>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</si>
  <si>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</si>
  <si>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</si>
  <si>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</si>
  <si>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</si>
  <si>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</si>
  <si>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</si>
  <si>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</si>
  <si>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</si>
  <si>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</si>
  <si>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</si>
  <si>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</si>
  <si>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</si>
  <si>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</si>
  <si>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</si>
  <si>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</si>
  <si>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</si>
  <si>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</si>
  <si>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</si>
  <si>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</si>
  <si>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</si>
  <si>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</si>
  <si>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3.Укрепление материально-технической базы муниципальных учреждений</t>
  </si>
  <si>
    <t>4.Организация деятельности учреждений культуры по территории сельских поселений Пограничного района</t>
  </si>
  <si>
    <t>4.1.1  Расходы на оплату труда сотрудников казенных учреждений</t>
  </si>
  <si>
    <t>4.1.2 Начисление на выплаты по оплате труда сотрудников казенных учреждений</t>
  </si>
  <si>
    <t>4.2.1  Расходы на оплату труда сотрудников казенных учреждений</t>
  </si>
  <si>
    <t>4.2.2 Начисление на выплаты по оплате труда сотрудников казенных учреждений</t>
  </si>
  <si>
    <t>4.2.3 Прочая закупка товаров работ и услуг, связанных с содержанием учреждений культуры</t>
  </si>
  <si>
    <t>4.2.4. Уплата налогов, сборов и иных платежей</t>
  </si>
  <si>
    <t>4.3.1  Расходы на оплату труда сотрудников казенных учреждений</t>
  </si>
  <si>
    <t>4.3.2 Начисление на выплаты по оплате труда сотрудников казенных учреждений</t>
  </si>
  <si>
    <t>4.3.3 Прочая закупка товаров работ и услуг, связанных с содержанием учреждений культуры</t>
  </si>
  <si>
    <t>1.1.Предоставление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</si>
  <si>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</si>
  <si>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</si>
  <si>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</si>
  <si>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 xml:space="preserve">1.1.Предоставление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</si>
  <si>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2.1.1. Пополнение книжного фонда, приобретение орг. техники</t>
  </si>
  <si>
    <t>бюджет Пограничного муниципального округа</t>
  </si>
  <si>
    <t>3. Антикризисные мероприятия</t>
  </si>
  <si>
    <t>Подпрограмма 7 НАЦИОНАЛЬНАЯ ПОЛИТИКА</t>
  </si>
  <si>
    <t>Подпрограмма № 1 «Развитие культуры »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</si>
  <si>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</si>
  <si>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</si>
  <si>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</si>
  <si>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2.1.6 Мероприятия учреждений Пограничного ГП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</si>
  <si>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</si>
  <si>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</si>
  <si>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</si>
  <si>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</si>
  <si>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3.1.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</si>
  <si>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2.1. Библиотечные программы, проекты, подписка</t>
  </si>
  <si>
    <t>3.2.Приобретение музыкальных инструментов и художественного инвентаря для учреждений дополнительного образования детей в сфере культуры</t>
  </si>
  <si>
    <t>4.3. Расходы на деятельность учреждений культуры на территории Сергеевского сельского поселения</t>
  </si>
  <si>
    <t>4.2. Расходы на деятельность учреждений культуры на территории Жариковского сельского поселения</t>
  </si>
  <si>
    <t>4.1. Расходы на деятельность учреждений культуры на территории Пограничного городского поселения</t>
  </si>
  <si>
    <t>4.2.3.1 Капитальный ремонт сельского Дома культуры с. Нестеровка, с. Духовское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</si>
  <si>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</si>
  <si>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4. Мероприятия по обеспечению безопасности обслуживания населения и сохранности библиотечных фондов</t>
  </si>
  <si>
    <t>бюджет Пограничного муниципального округа (софинансирование)</t>
  </si>
  <si>
    <t>Приобретение ткани, обуви, мобильного хореографического станка, кустарников.</t>
  </si>
  <si>
    <t>4.3.4. Уплата земельного налога, прочих налогов, сборов и иных платежей</t>
  </si>
  <si>
    <t xml:space="preserve">1.2. Сохранение объектов культурного наследия </t>
  </si>
  <si>
    <t xml:space="preserve">бюджет Пограничного муниципального округа </t>
  </si>
  <si>
    <t>МБУ «РЦКД Пограничного МО»; МКУ «Центр ФБЭО Пограничного МО"</t>
  </si>
  <si>
    <t>МКУ «Центр ФБЭО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</si>
  <si>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</si>
  <si>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</si>
  <si>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</si>
  <si>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</si>
  <si>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</si>
  <si>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</si>
  <si>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Администрация Пограничного МО</t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</si>
  <si>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</si>
  <si>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</si>
  <si>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</si>
  <si>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МКУ "ЦКДС Пограничного МО"</t>
  </si>
  <si>
    <t>3.3. Капитальный ремонт сцены РЦКД</t>
  </si>
  <si>
    <t>3.5. Ремонт лестничных маршей клуба с.Нестеровки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</si>
  <si>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</si>
  <si>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</si>
  <si>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2.1.3 Подписка на периодические издания,сайт</t>
  </si>
  <si>
    <t xml:space="preserve"> МКУ "ЦКДС Пограничного МО"</t>
  </si>
  <si>
    <t>1.2.3  Разработка проектно-сметной документации по реконструкции памятника сопки Снеговой</t>
  </si>
  <si>
    <t>1.2.4.  Проверка достоверности сметной стоимости реконструкции памятника сопки Снеговая</t>
  </si>
  <si>
    <t>1.2.2. Сохранение объектов культурного наследия (ремонт памятников) МКУ "ЦКДС Пограничного МО"</t>
  </si>
  <si>
    <t>1.2.1. Сохранение объектов культурного наследия (ремонт памятников) МКУ «Центр ФБЭО Пограничного МО"</t>
  </si>
  <si>
    <t>4.1.3 Прочая закупка товаров работ и услуг, закупка энергоресурсов связанных с содержанием учреждений культуры</t>
  </si>
  <si>
    <t>2.5  Организация и проведение культурно массовых мероприятий при реализации наказов избирателей депутатам Думы Пограничного МО</t>
  </si>
  <si>
    <t>1.4 Мероприятий по формированию доступной среды маломобильных групп населения</t>
  </si>
  <si>
    <t>1.5 Субсидии на реализацию мероприятий по формированию доступной среды маломобильных групп населения</t>
  </si>
  <si>
    <t>1.2.6. Сохранение объектов культурного наследия (ремонт памятников) МКУ "ЦКС Жариковского СТ"</t>
  </si>
  <si>
    <t>1.2.5.  Работы по сохранению ОКН сопки Снеговая</t>
  </si>
  <si>
    <t>1.6 Субсидии на реализацию мероприятий по формированию доступной среды маломобильных групп населения</t>
  </si>
  <si>
    <t>МБУ «РЦКД Пограничного МО»</t>
  </si>
  <si>
    <t>3.4 Капитальный ремонт библиотек Сергеевка, Богуславка</t>
  </si>
  <si>
    <t>3.7. Мероприятия по охране труда</t>
  </si>
  <si>
    <t>3.1.Капитальный ремонт помещений МБУДО "ДШИ Пограничного МР"(проверка достоверности сметной стоимости, экспертиза капительного ремонта здания)</t>
  </si>
  <si>
    <t>МБУ «МБ Пограничного МО»;МБУ ДО «ДШИ Пограничного МО»</t>
  </si>
  <si>
    <t>3.3.Частичный ремонт кровли здания библиотеки, ремонт электропроводки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</si>
  <si>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МБУ РЦКД Пограничного МО</t>
  </si>
  <si>
    <t>МКУ "Сельский клуб с. Украинка Пограничного МО"</t>
  </si>
  <si>
    <t xml:space="preserve"> МКУ "Сельский клуб с. Украинка Пограничного МО"</t>
  </si>
  <si>
    <t>МБУ ДО «ДШИ Пограничного МО»</t>
  </si>
  <si>
    <t>МБУ «МБ Пограничного МО»</t>
  </si>
  <si>
    <t>МКУ «КДЦ Пограничного МО»</t>
  </si>
  <si>
    <t>Отдел по делам культуры, молодежи и социальной политике Администрации Пограничного муниципального округа</t>
  </si>
  <si>
    <t>4.1.4 Капитальный ремонт Центра досуга с. Барано-Оренгбурское</t>
  </si>
  <si>
    <t>4.1.5. Уплата налогов, сборов и иных платежей</t>
  </si>
  <si>
    <t>МБУ «РЦКД Пограничного МО», МБУ «МБ Пограничного МО»</t>
  </si>
  <si>
    <t>МАУ "ПДО Пограничного МО"</t>
  </si>
  <si>
    <t>Администрация Пограничного МО, МКУ «Центр ФБЭО Пограничного МО"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</si>
  <si>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стеллажей, кровли, установка противопожарной двери), освещение и видеонаблюдение</t>
  </si>
  <si>
    <t>3.1. Оснащение учреждения материально-техническим оборудованием (музыкальное оборудование)</t>
  </si>
  <si>
    <t>Замена двери на соответствующую требованиям пожарной безопасности, обучение мерам пожарной безопасности, приобретение огнетушителей</t>
  </si>
  <si>
    <t>Год реализации                            2023</t>
  </si>
  <si>
    <t>Год реализации                            2024</t>
  </si>
  <si>
    <t>3.4. Капитальный ремонт клуба с.Нестеровки, с.Духовское, с.Жариково</t>
  </si>
  <si>
    <t>3.5. Капитальный ремонт  Центральной библиотеки</t>
  </si>
  <si>
    <t>3.6. Проверка достоверности сметной стоимости капитального ремонта библиотек с. Богуславка, с. Сергеевка, Центральной библиотеки</t>
  </si>
  <si>
    <t>3.2. Мероприятия укрепления МБ Пограничного МО (субсидия на поддержку отрасли культуры (материальное оснащение лучшего учреждения)</t>
  </si>
  <si>
    <t>МКУ "ЦКС Жариковской сельской территории"</t>
  </si>
  <si>
    <t>МКУ "ЦКДС Пограничного МО",МКУ "ЦКС Жариковской сельской территории", МКУ "Сельский клуб с. Украинка Пограничного МО"</t>
  </si>
  <si>
    <t>МКУ "ЦКДС Пограничного МО", МБУ «РЦКД Пограничного МО», МКУ "ЦКС Жариковской сельской территории"</t>
  </si>
  <si>
    <t xml:space="preserve"> МКУ "ЦКДС Пограничного МО", МКУ "ЦКС Жариковской сельской территории"</t>
  </si>
  <si>
    <t>МБУ «РЦКД Пограничного МО»;МКУ "ЦКДС Пограничного МО",МКУ "ЦКС Жариковской сельской территории"</t>
  </si>
  <si>
    <t>МКУ «Центр ФБЭО Пограничного МО",МКУ "ЦКС Жариковской сельской территории", МКУ "ЦКДС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</si>
  <si>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годы», утвержденное постановлением Администрации Пограничного муниципального округа от 15.05.2019 № 394</t>
    </r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</si>
  <si>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</si>
  <si>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3.2.  Проверка достоверности сметной стоимости капитального ремонта зданий клубов с.Барано-Оренбурское, с.Духовское,c.Софья-Алексеевка,с.Богуславка, п.Пограничный (ЦКДС); экспертиза качества ремонтных работ с.Нестеровка, с.Жариково</t>
  </si>
  <si>
    <t>2. Мероприятия, содействующие развитию молодежной политики на территории округа</t>
  </si>
  <si>
    <t>Обучение по охране труда , установка видеокамер, приобретение средств индивидуальной защиты, оценка профриска.</t>
  </si>
  <si>
    <t>4.2. Мероприятия безопасности учреждения</t>
  </si>
  <si>
    <t>4. Обеспечение безопасности в учреждениях культуры</t>
  </si>
  <si>
    <t>4.1. Мероприятия по пожарной безопасности учреждения</t>
  </si>
  <si>
    <t>2.1.Курсы повышения квалификации  и аттестация преподавателей  участие в фестивалях, конкурсах</t>
  </si>
  <si>
    <t>2.6.Мероприятия по созданию единого информационного поля (создание сайта)</t>
  </si>
  <si>
    <t>2.7 Организация и проведение культурно массовых мероприятий при реализации наказов избирателей депутатам Думы Пограничного МО</t>
  </si>
  <si>
    <t>5. Обеспечение безопасности в учреждениях культуры</t>
  </si>
  <si>
    <t>5.1.Мероприятия по безопасности учреждения (приобретение медицинских масок, бесконтактных градусников, видеонаблюдение и освещение)</t>
  </si>
  <si>
    <t>5.2.Мероприятия по безопасности учреждения (приобретение медицинских масок, бесконтактных градусников, видеонаблюдение и освещение)</t>
  </si>
  <si>
    <t>5.3.Мероприятия по безопасности учреждения (приобретение медицинских масок, бесконтактных градусников,обучение пожарному минимуму,обработка деревянных конструкций, мероприятия по антитеррористической безопасности, поверка узла учета)</t>
  </si>
  <si>
    <t>3.6.Проверка достоверности сметной стоимости строительства сельского дома культуры</t>
  </si>
  <si>
    <t>3.7. Мероприятия по строительству сельского дома культуры в с.Сергеевка (строительство, авторский надзор, экспертное сопровождение)</t>
  </si>
  <si>
    <t>3.8. Подключение клуба с.Нестеровки к центральному теплоснабжению, утепление крыши клуба</t>
  </si>
  <si>
    <t>3.9. Восстановление теплоснабжения в клубе с.Духовское</t>
  </si>
  <si>
    <t>3.10. Капитальный ремонт клуба с.Барано-Оренбурское, c.Софья-Алексеевка</t>
  </si>
  <si>
    <t>3.11. Оснащение учреждений культуры материально-техническим оборудованием (мебель, оргтехника, стенические принадлежности)</t>
  </si>
  <si>
    <t>3.12. Оснащение учреждений культуры материально-техническим оборудованием (мебель, оргтехника, стенические принадлежности)</t>
  </si>
  <si>
    <t xml:space="preserve">3.13.Текущий ремонт учреждений культуры </t>
  </si>
  <si>
    <t>3.1.Мероприятия на укрепление МБ РЦКД Приобретение звукового оборудования (микшерного пульта), ткани на костюмы,моноблока, МФУ, звуковое и световое оборудование, установка кондиционера</t>
  </si>
  <si>
    <t>бюджет Пограничного муниципального округ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</si>
  <si>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 от 05.07.2022  № 888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</si>
</sst>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7"/>
  <sheetViews>
    <sheetView tabSelected="1" topLeftCell="A34" zoomScaleNormal="100" workbookViewId="0">
      <selection activeCell="C3" sqref="C3"/>
    </sheetView>
  </sheetViews>
  <sheetFormatPr defaultColWidth="9.109375" defaultRowHeight="13.2" x14ac:dyDescent="0.25"/>
  <cols>
    <col min="1" max="1" width="39.88671875" style="1" customWidth="1"/>
    <col min="2" max="2" width="45" style="1" customWidth="1"/>
    <col min="3" max="3" width="25.33203125" style="1" customWidth="1"/>
    <col min="4" max="4" width="16.33203125" style="1" customWidth="1"/>
    <col min="5" max="5" width="13.109375" style="1" customWidth="1"/>
    <col min="6" max="7" width="11.109375" style="1" customWidth="1"/>
    <col min="8" max="8" width="10.6640625" style="1" customWidth="1"/>
    <col min="9" max="9" width="11.6640625" style="1" customWidth="1"/>
    <col min="10" max="16384" width="9.109375" style="1"/>
  </cols>
  <sheetData>
    <row r="1" spans="1:9" ht="65.25" customHeight="1" x14ac:dyDescent="0.25">
      <c r="E1" s="151" t="s">
        <v>166</v>
      </c>
      <c r="F1" s="151"/>
      <c r="G1" s="151"/>
      <c r="H1" s="151"/>
      <c r="I1" s="151"/>
    </row>
    <row r="2" spans="1:9" ht="14.25" customHeight="1" x14ac:dyDescent="0.2">
      <c r="D2" s="4"/>
      <c r="E2" s="4"/>
      <c r="F2" s="4"/>
      <c r="G2" s="4"/>
      <c r="H2" s="4"/>
      <c r="I2" s="4"/>
    </row>
    <row r="3" spans="1:9" ht="65.25" customHeight="1" x14ac:dyDescent="0.25">
      <c r="E3" s="151" t="s">
        <v>141</v>
      </c>
      <c r="F3" s="151"/>
      <c r="G3" s="151"/>
      <c r="H3" s="151"/>
      <c r="I3" s="151"/>
    </row>
    <row r="4" spans="1:9" ht="12.75" x14ac:dyDescent="0.2">
      <c r="A4" s="2"/>
    </row>
    <row r="5" spans="1:9" x14ac:dyDescent="0.25">
      <c r="A5" s="146" t="s">
        <v>0</v>
      </c>
      <c r="B5" s="146"/>
      <c r="C5" s="146"/>
      <c r="D5" s="146"/>
      <c r="E5" s="146"/>
      <c r="F5" s="146"/>
      <c r="G5" s="146"/>
      <c r="H5" s="146"/>
      <c r="I5" s="146"/>
    </row>
    <row r="6" spans="1:9" x14ac:dyDescent="0.25">
      <c r="A6" s="146" t="s">
        <v>1</v>
      </c>
      <c r="B6" s="146"/>
      <c r="C6" s="146"/>
      <c r="D6" s="146"/>
      <c r="E6" s="146"/>
      <c r="F6" s="146"/>
      <c r="G6" s="146"/>
      <c r="H6" s="146"/>
      <c r="I6" s="146"/>
    </row>
    <row r="7" spans="1:9" ht="15" customHeight="1" x14ac:dyDescent="0.25">
      <c r="A7" s="147" t="s">
        <v>142</v>
      </c>
      <c r="B7" s="147"/>
      <c r="C7" s="147"/>
      <c r="D7" s="147"/>
      <c r="E7" s="147"/>
      <c r="F7" s="147"/>
      <c r="G7" s="147"/>
      <c r="H7" s="147"/>
      <c r="I7" s="147"/>
    </row>
    <row r="8" spans="1:9" ht="12.75" x14ac:dyDescent="0.2">
      <c r="A8" s="3"/>
    </row>
    <row r="9" spans="1:9" ht="60.75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31</v>
      </c>
      <c r="F9" s="7" t="s">
        <v>32</v>
      </c>
      <c r="G9" s="7" t="s">
        <v>33</v>
      </c>
      <c r="H9" s="7" t="s">
        <v>129</v>
      </c>
      <c r="I9" s="7" t="s">
        <v>130</v>
      </c>
    </row>
    <row r="10" spans="1:9" ht="18.75" customHeight="1" x14ac:dyDescent="0.25">
      <c r="A10" s="148" t="s">
        <v>55</v>
      </c>
      <c r="B10" s="130" t="s">
        <v>80</v>
      </c>
      <c r="C10" s="9" t="s">
        <v>6</v>
      </c>
      <c r="D10" s="47">
        <f>G10+H10+I10+E10+F10</f>
        <v>273702.06776000001</v>
      </c>
      <c r="E10" s="10">
        <f t="shared" ref="E10:F10" si="0">E11+E12+E13</f>
        <v>34417.57</v>
      </c>
      <c r="F10" s="10">
        <f t="shared" si="0"/>
        <v>30569.799999999996</v>
      </c>
      <c r="G10" s="10">
        <f>G11+G12+G13</f>
        <v>88783.763000000006</v>
      </c>
      <c r="H10" s="10">
        <f t="shared" ref="H10" si="1">H11+H12+H13</f>
        <v>82430.667759999997</v>
      </c>
      <c r="I10" s="10">
        <f>I11+I12+I13</f>
        <v>37500.267000000007</v>
      </c>
    </row>
    <row r="11" spans="1:9" ht="29.25" customHeight="1" x14ac:dyDescent="0.25">
      <c r="A11" s="149"/>
      <c r="B11" s="131"/>
      <c r="C11" s="32" t="s">
        <v>52</v>
      </c>
      <c r="D11" s="6">
        <f>G11+H11+I11+E11+F11</f>
        <v>132697.31576</v>
      </c>
      <c r="E11" s="24">
        <f>E15+E42+E66+E112+E166</f>
        <v>26691.710000000003</v>
      </c>
      <c r="F11" s="24">
        <f>F15+F42+F66+F112+F166</f>
        <v>28537.199999999997</v>
      </c>
      <c r="G11" s="24">
        <f>G15+G42+G66+G112+G166</f>
        <v>30883.260999999999</v>
      </c>
      <c r="H11" s="24">
        <f>H15+H42+H66+H112+H166</f>
        <v>24254.45076</v>
      </c>
      <c r="I11" s="24">
        <f>I15+I42+I66+I112+I166</f>
        <v>22330.694000000003</v>
      </c>
    </row>
    <row r="12" spans="1:9" ht="18" customHeight="1" x14ac:dyDescent="0.25">
      <c r="A12" s="149"/>
      <c r="B12" s="131"/>
      <c r="C12" s="32" t="s">
        <v>29</v>
      </c>
      <c r="D12" s="6">
        <f t="shared" ref="D12:D79" si="2">G12+H12+I12+E12+F12</f>
        <v>120031.852</v>
      </c>
      <c r="E12" s="24">
        <f>E67+E113+E16+F43+E167</f>
        <v>7725.86</v>
      </c>
      <c r="F12" s="24">
        <f t="shared" ref="F12:I12" si="3">F67+F113+F16+G43+F167</f>
        <v>2032.6</v>
      </c>
      <c r="G12" s="24">
        <f t="shared" si="3"/>
        <v>36927.601999999999</v>
      </c>
      <c r="H12" s="24">
        <f t="shared" si="3"/>
        <v>58176.216999999997</v>
      </c>
      <c r="I12" s="24">
        <f t="shared" si="3"/>
        <v>15169.573</v>
      </c>
    </row>
    <row r="13" spans="1:9" ht="18" customHeight="1" x14ac:dyDescent="0.25">
      <c r="A13" s="150"/>
      <c r="B13" s="132"/>
      <c r="C13" s="32" t="s">
        <v>26</v>
      </c>
      <c r="D13" s="6">
        <f t="shared" si="2"/>
        <v>20972.9</v>
      </c>
      <c r="E13" s="24">
        <f t="shared" ref="E13:F13" si="4">E68</f>
        <v>0</v>
      </c>
      <c r="F13" s="14">
        <f t="shared" si="4"/>
        <v>0</v>
      </c>
      <c r="G13" s="14">
        <f>G68</f>
        <v>20972.9</v>
      </c>
      <c r="H13" s="14">
        <f t="shared" ref="H13:I13" si="5">H68</f>
        <v>0</v>
      </c>
      <c r="I13" s="14">
        <f t="shared" si="5"/>
        <v>0</v>
      </c>
    </row>
    <row r="14" spans="1:9" ht="17.25" customHeight="1" x14ac:dyDescent="0.25">
      <c r="A14" s="130" t="s">
        <v>7</v>
      </c>
      <c r="B14" s="130" t="s">
        <v>108</v>
      </c>
      <c r="C14" s="13" t="s">
        <v>6</v>
      </c>
      <c r="D14" s="6">
        <f t="shared" si="2"/>
        <v>61912.506999999998</v>
      </c>
      <c r="E14" s="16">
        <f>E15+E16</f>
        <v>7236.71</v>
      </c>
      <c r="F14" s="16">
        <f>F15+F16</f>
        <v>10198.369999999999</v>
      </c>
      <c r="G14" s="16">
        <f t="shared" ref="G14:I14" si="6">G15+G16</f>
        <v>26378.987000000001</v>
      </c>
      <c r="H14" s="16">
        <f t="shared" si="6"/>
        <v>7952.15</v>
      </c>
      <c r="I14" s="16">
        <f t="shared" si="6"/>
        <v>10146.289999999999</v>
      </c>
    </row>
    <row r="15" spans="1:9" ht="27.75" customHeight="1" x14ac:dyDescent="0.25">
      <c r="A15" s="131"/>
      <c r="B15" s="131"/>
      <c r="C15" s="51" t="s">
        <v>52</v>
      </c>
      <c r="D15" s="6">
        <f t="shared" si="2"/>
        <v>40661.226999999999</v>
      </c>
      <c r="E15" s="16">
        <f>E18+E20</f>
        <v>7212.17</v>
      </c>
      <c r="F15" s="16">
        <f>F18+F20</f>
        <v>8165.7699999999995</v>
      </c>
      <c r="G15" s="16">
        <f>G18+G20</f>
        <v>9378.987000000001</v>
      </c>
      <c r="H15" s="16">
        <f t="shared" ref="H15:I15" si="7">H18+H20</f>
        <v>7952.15</v>
      </c>
      <c r="I15" s="16">
        <f t="shared" si="7"/>
        <v>7952.15</v>
      </c>
    </row>
    <row r="16" spans="1:9" ht="16.5" customHeight="1" x14ac:dyDescent="0.25">
      <c r="A16" s="132"/>
      <c r="B16" s="132"/>
      <c r="C16" s="65" t="s">
        <v>29</v>
      </c>
      <c r="D16" s="6">
        <f t="shared" si="2"/>
        <v>21251.279999999999</v>
      </c>
      <c r="E16" s="16">
        <f>E21+E28+E40</f>
        <v>24.54</v>
      </c>
      <c r="F16" s="16">
        <f>F21+F40</f>
        <v>2032.6</v>
      </c>
      <c r="G16" s="16">
        <f>G21+G40</f>
        <v>17000</v>
      </c>
      <c r="H16" s="16">
        <f t="shared" ref="H16:I16" si="8">H21+H40</f>
        <v>0</v>
      </c>
      <c r="I16" s="16">
        <f t="shared" si="8"/>
        <v>2194.14</v>
      </c>
    </row>
    <row r="17" spans="1:9" ht="22.5" customHeight="1" x14ac:dyDescent="0.25">
      <c r="A17" s="136" t="s">
        <v>46</v>
      </c>
      <c r="B17" s="145" t="s">
        <v>114</v>
      </c>
      <c r="C17" s="15" t="s">
        <v>6</v>
      </c>
      <c r="D17" s="6">
        <f t="shared" si="2"/>
        <v>37445.74</v>
      </c>
      <c r="E17" s="24">
        <f>E18</f>
        <v>6309.79</v>
      </c>
      <c r="F17" s="24">
        <f t="shared" ref="F17:I17" si="9">F18</f>
        <v>7234.9</v>
      </c>
      <c r="G17" s="24">
        <f t="shared" si="9"/>
        <v>7996.75</v>
      </c>
      <c r="H17" s="24">
        <f t="shared" si="9"/>
        <v>7952.15</v>
      </c>
      <c r="I17" s="24">
        <f t="shared" si="9"/>
        <v>7952.15</v>
      </c>
    </row>
    <row r="18" spans="1:9" ht="45.75" customHeight="1" x14ac:dyDescent="0.25">
      <c r="A18" s="136"/>
      <c r="B18" s="145"/>
      <c r="C18" s="51" t="s">
        <v>52</v>
      </c>
      <c r="D18" s="6">
        <f t="shared" si="2"/>
        <v>37445.74</v>
      </c>
      <c r="E18" s="24">
        <v>6309.79</v>
      </c>
      <c r="F18" s="40">
        <v>7234.9</v>
      </c>
      <c r="G18" s="24">
        <f>7952.15+23.5+21.1</f>
        <v>7996.75</v>
      </c>
      <c r="H18" s="40">
        <v>7952.15</v>
      </c>
      <c r="I18" s="24">
        <v>7952.15</v>
      </c>
    </row>
    <row r="19" spans="1:9" ht="19.5" customHeight="1" x14ac:dyDescent="0.25">
      <c r="A19" s="130" t="s">
        <v>76</v>
      </c>
      <c r="B19" s="130" t="s">
        <v>140</v>
      </c>
      <c r="C19" s="76" t="s">
        <v>6</v>
      </c>
      <c r="D19" s="6">
        <f t="shared" si="2"/>
        <v>24466.767</v>
      </c>
      <c r="E19" s="24">
        <f>E20+E21</f>
        <v>926.91999999999985</v>
      </c>
      <c r="F19" s="24">
        <f>F20+F21</f>
        <v>2963.4700000000003</v>
      </c>
      <c r="G19" s="24">
        <f>G20+G21</f>
        <v>18382.237000000001</v>
      </c>
      <c r="H19" s="24">
        <f t="shared" ref="H19:I19" si="10">H20+H21</f>
        <v>0</v>
      </c>
      <c r="I19" s="24">
        <f t="shared" si="10"/>
        <v>2194.14</v>
      </c>
    </row>
    <row r="20" spans="1:9" ht="29.25" customHeight="1" x14ac:dyDescent="0.25">
      <c r="A20" s="131"/>
      <c r="B20" s="131"/>
      <c r="C20" s="79" t="s">
        <v>52</v>
      </c>
      <c r="D20" s="6">
        <f t="shared" si="2"/>
        <v>3215.4870000000001</v>
      </c>
      <c r="E20" s="24">
        <f>E27+E39+E23+E24</f>
        <v>902.37999999999988</v>
      </c>
      <c r="F20" s="24">
        <f>F27+F39+F23+F24+F30+F33</f>
        <v>930.87000000000012</v>
      </c>
      <c r="G20" s="24">
        <f>G27+G39+G23+G24+G30+G33+G36</f>
        <v>1382.2370000000001</v>
      </c>
      <c r="H20" s="24">
        <f t="shared" ref="H20:I20" si="11">H27+H39+H23+H24+H30+H33+H36</f>
        <v>0</v>
      </c>
      <c r="I20" s="24">
        <f t="shared" si="11"/>
        <v>0</v>
      </c>
    </row>
    <row r="21" spans="1:9" ht="17.25" customHeight="1" x14ac:dyDescent="0.25">
      <c r="A21" s="132"/>
      <c r="B21" s="132"/>
      <c r="C21" s="79" t="s">
        <v>29</v>
      </c>
      <c r="D21" s="6">
        <f t="shared" si="2"/>
        <v>21251.279999999999</v>
      </c>
      <c r="E21" s="24">
        <f>E25</f>
        <v>24.54</v>
      </c>
      <c r="F21" s="24">
        <f>F25+F31</f>
        <v>2032.6</v>
      </c>
      <c r="G21" s="24">
        <f>G25+G31+G37</f>
        <v>17000</v>
      </c>
      <c r="H21" s="24">
        <f t="shared" ref="H21" si="12">H25+H31+H37</f>
        <v>0</v>
      </c>
      <c r="I21" s="24">
        <f>I25+I31+I37</f>
        <v>2194.14</v>
      </c>
    </row>
    <row r="22" spans="1:9" ht="17.25" customHeight="1" x14ac:dyDescent="0.25">
      <c r="A22" s="130" t="s">
        <v>100</v>
      </c>
      <c r="B22" s="130" t="s">
        <v>79</v>
      </c>
      <c r="C22" s="76" t="s">
        <v>6</v>
      </c>
      <c r="D22" s="6">
        <f t="shared" si="2"/>
        <v>451</v>
      </c>
      <c r="E22" s="24">
        <f>E23+E25+E24</f>
        <v>172.82</v>
      </c>
      <c r="F22" s="24">
        <f t="shared" ref="F22:I22" si="13">F23</f>
        <v>128.18</v>
      </c>
      <c r="G22" s="24">
        <f t="shared" si="13"/>
        <v>150</v>
      </c>
      <c r="H22" s="24">
        <f t="shared" si="13"/>
        <v>0</v>
      </c>
      <c r="I22" s="24">
        <f t="shared" si="13"/>
        <v>0</v>
      </c>
    </row>
    <row r="23" spans="1:9" ht="29.25" customHeight="1" x14ac:dyDescent="0.25">
      <c r="A23" s="131"/>
      <c r="B23" s="131"/>
      <c r="C23" s="79" t="s">
        <v>52</v>
      </c>
      <c r="D23" s="6">
        <f t="shared" si="2"/>
        <v>425.7</v>
      </c>
      <c r="E23" s="24">
        <v>147.52000000000001</v>
      </c>
      <c r="F23" s="24">
        <v>128.18</v>
      </c>
      <c r="G23" s="24">
        <v>150</v>
      </c>
      <c r="H23" s="24">
        <v>0</v>
      </c>
      <c r="I23" s="24">
        <v>0</v>
      </c>
    </row>
    <row r="24" spans="1:9" ht="42.75" customHeight="1" x14ac:dyDescent="0.25">
      <c r="A24" s="131"/>
      <c r="B24" s="131"/>
      <c r="C24" s="79" t="s">
        <v>73</v>
      </c>
      <c r="D24" s="6">
        <f t="shared" si="2"/>
        <v>0.76</v>
      </c>
      <c r="E24" s="24">
        <v>0.76</v>
      </c>
      <c r="F24" s="24">
        <v>0</v>
      </c>
      <c r="G24" s="6">
        <v>0</v>
      </c>
      <c r="H24" s="24">
        <v>0</v>
      </c>
      <c r="I24" s="6">
        <v>0</v>
      </c>
    </row>
    <row r="25" spans="1:9" ht="21.75" customHeight="1" x14ac:dyDescent="0.25">
      <c r="A25" s="132"/>
      <c r="B25" s="132"/>
      <c r="C25" s="79" t="s">
        <v>29</v>
      </c>
      <c r="D25" s="6">
        <f t="shared" si="2"/>
        <v>24.54</v>
      </c>
      <c r="E25" s="24">
        <v>24.54</v>
      </c>
      <c r="F25" s="24">
        <v>0</v>
      </c>
      <c r="G25" s="6">
        <v>0</v>
      </c>
      <c r="H25" s="24">
        <v>0</v>
      </c>
      <c r="I25" s="6">
        <v>0</v>
      </c>
    </row>
    <row r="26" spans="1:9" ht="18.75" customHeight="1" x14ac:dyDescent="0.25">
      <c r="A26" s="130" t="s">
        <v>99</v>
      </c>
      <c r="B26" s="130" t="s">
        <v>96</v>
      </c>
      <c r="C26" s="76" t="s">
        <v>6</v>
      </c>
      <c r="D26" s="6">
        <f t="shared" si="2"/>
        <v>1400.31</v>
      </c>
      <c r="E26" s="24">
        <f>E27+E28</f>
        <v>460.7</v>
      </c>
      <c r="F26" s="24">
        <f>F27+F28</f>
        <v>469.61</v>
      </c>
      <c r="G26" s="24">
        <f t="shared" ref="G26:I26" si="14">G27</f>
        <v>470</v>
      </c>
      <c r="H26" s="24">
        <f>H27+H28</f>
        <v>0</v>
      </c>
      <c r="I26" s="24">
        <f t="shared" si="14"/>
        <v>0</v>
      </c>
    </row>
    <row r="27" spans="1:9" ht="28.5" customHeight="1" x14ac:dyDescent="0.25">
      <c r="A27" s="131"/>
      <c r="B27" s="131"/>
      <c r="C27" s="79" t="s">
        <v>52</v>
      </c>
      <c r="D27" s="6">
        <f t="shared" si="2"/>
        <v>1400.31</v>
      </c>
      <c r="E27" s="24">
        <v>460.7</v>
      </c>
      <c r="F27" s="24">
        <v>469.61</v>
      </c>
      <c r="G27" s="24">
        <v>470</v>
      </c>
      <c r="H27" s="24">
        <v>0</v>
      </c>
      <c r="I27" s="24">
        <v>0</v>
      </c>
    </row>
    <row r="28" spans="1:9" ht="18" customHeight="1" x14ac:dyDescent="0.25">
      <c r="A28" s="132"/>
      <c r="B28" s="132"/>
      <c r="C28" s="79" t="s">
        <v>29</v>
      </c>
      <c r="D28" s="6">
        <f t="shared" si="2"/>
        <v>0</v>
      </c>
      <c r="E28" s="14">
        <f>E31+E34</f>
        <v>0</v>
      </c>
      <c r="F28" s="24">
        <v>0</v>
      </c>
      <c r="G28" s="6">
        <v>0</v>
      </c>
      <c r="H28" s="24">
        <v>0</v>
      </c>
      <c r="I28" s="6">
        <v>0</v>
      </c>
    </row>
    <row r="29" spans="1:9" ht="16.5" customHeight="1" x14ac:dyDescent="0.25">
      <c r="A29" s="127" t="s">
        <v>97</v>
      </c>
      <c r="B29" s="127" t="s">
        <v>90</v>
      </c>
      <c r="C29" s="23" t="s">
        <v>6</v>
      </c>
      <c r="D29" s="6">
        <f t="shared" si="2"/>
        <v>2095.46</v>
      </c>
      <c r="E29" s="24">
        <f>E30+E31</f>
        <v>0</v>
      </c>
      <c r="F29" s="24">
        <f>F30+F31</f>
        <v>2095.46</v>
      </c>
      <c r="G29" s="24">
        <f t="shared" ref="G29:I29" si="15">G30+G31</f>
        <v>0</v>
      </c>
      <c r="H29" s="24">
        <f>H30+H31</f>
        <v>0</v>
      </c>
      <c r="I29" s="24">
        <f t="shared" si="15"/>
        <v>0</v>
      </c>
    </row>
    <row r="30" spans="1:9" ht="27.75" customHeight="1" x14ac:dyDescent="0.25">
      <c r="A30" s="128"/>
      <c r="B30" s="128"/>
      <c r="C30" s="57" t="s">
        <v>73</v>
      </c>
      <c r="D30" s="6">
        <f t="shared" si="2"/>
        <v>62.86</v>
      </c>
      <c r="E30" s="24">
        <v>0</v>
      </c>
      <c r="F30" s="24">
        <v>62.86</v>
      </c>
      <c r="G30" s="24">
        <v>0</v>
      </c>
      <c r="H30" s="24">
        <v>0</v>
      </c>
      <c r="I30" s="24">
        <v>0</v>
      </c>
    </row>
    <row r="31" spans="1:9" ht="15" customHeight="1" x14ac:dyDescent="0.25">
      <c r="A31" s="129"/>
      <c r="B31" s="129"/>
      <c r="C31" s="57" t="s">
        <v>27</v>
      </c>
      <c r="D31" s="6">
        <f t="shared" si="2"/>
        <v>2032.6</v>
      </c>
      <c r="E31" s="24">
        <v>0</v>
      </c>
      <c r="F31" s="24">
        <v>2032.6</v>
      </c>
      <c r="G31" s="24">
        <v>0</v>
      </c>
      <c r="H31" s="24">
        <v>0</v>
      </c>
      <c r="I31" s="24">
        <v>0</v>
      </c>
    </row>
    <row r="32" spans="1:9" ht="18" customHeight="1" x14ac:dyDescent="0.25">
      <c r="A32" s="127" t="s">
        <v>98</v>
      </c>
      <c r="B32" s="127" t="s">
        <v>90</v>
      </c>
      <c r="C32" s="23" t="s">
        <v>6</v>
      </c>
      <c r="D32" s="6">
        <f t="shared" si="2"/>
        <v>91.34</v>
      </c>
      <c r="E32" s="24">
        <f>E33+E34</f>
        <v>0</v>
      </c>
      <c r="F32" s="24">
        <f t="shared" ref="F32:G32" si="16">F33+F34</f>
        <v>91.34</v>
      </c>
      <c r="G32" s="24">
        <f t="shared" si="16"/>
        <v>0</v>
      </c>
      <c r="H32" s="24">
        <f t="shared" ref="H32:I32" si="17">H33+H34</f>
        <v>0</v>
      </c>
      <c r="I32" s="24">
        <f t="shared" si="17"/>
        <v>0</v>
      </c>
    </row>
    <row r="33" spans="1:9" ht="29.25" customHeight="1" x14ac:dyDescent="0.25">
      <c r="A33" s="128"/>
      <c r="B33" s="128"/>
      <c r="C33" s="57" t="s">
        <v>52</v>
      </c>
      <c r="D33" s="6">
        <f t="shared" si="2"/>
        <v>91.34</v>
      </c>
      <c r="E33" s="24">
        <v>0</v>
      </c>
      <c r="F33" s="24">
        <v>91.34</v>
      </c>
      <c r="G33" s="24">
        <v>0</v>
      </c>
      <c r="H33" s="24">
        <v>0</v>
      </c>
      <c r="I33" s="24">
        <v>0</v>
      </c>
    </row>
    <row r="34" spans="1:9" ht="18.75" customHeight="1" x14ac:dyDescent="0.25">
      <c r="A34" s="129"/>
      <c r="B34" s="129"/>
      <c r="C34" s="57" t="s">
        <v>27</v>
      </c>
      <c r="D34" s="6">
        <f t="shared" si="2"/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ht="18.75" customHeight="1" x14ac:dyDescent="0.25">
      <c r="A35" s="127" t="s">
        <v>106</v>
      </c>
      <c r="B35" s="127" t="s">
        <v>125</v>
      </c>
      <c r="C35" s="23" t="s">
        <v>6</v>
      </c>
      <c r="D35" s="6">
        <f t="shared" si="2"/>
        <v>19719.913</v>
      </c>
      <c r="E35" s="24">
        <f>E36+E37</f>
        <v>0</v>
      </c>
      <c r="F35" s="24">
        <f t="shared" ref="F35:I35" si="18">F36+F37</f>
        <v>0</v>
      </c>
      <c r="G35" s="24">
        <f t="shared" si="18"/>
        <v>17525.773000000001</v>
      </c>
      <c r="H35" s="24">
        <f t="shared" si="18"/>
        <v>0</v>
      </c>
      <c r="I35" s="24">
        <f t="shared" si="18"/>
        <v>2194.14</v>
      </c>
    </row>
    <row r="36" spans="1:9" ht="41.25" customHeight="1" x14ac:dyDescent="0.25">
      <c r="A36" s="128"/>
      <c r="B36" s="128"/>
      <c r="C36" s="57" t="s">
        <v>73</v>
      </c>
      <c r="D36" s="6">
        <f t="shared" si="2"/>
        <v>525.77300000000002</v>
      </c>
      <c r="E36" s="24">
        <v>0</v>
      </c>
      <c r="F36" s="24">
        <v>0</v>
      </c>
      <c r="G36" s="24">
        <f>525.773</f>
        <v>525.77300000000002</v>
      </c>
      <c r="H36" s="24">
        <v>0</v>
      </c>
      <c r="I36" s="24">
        <v>0</v>
      </c>
    </row>
    <row r="37" spans="1:9" ht="19.5" customHeight="1" x14ac:dyDescent="0.25">
      <c r="A37" s="129"/>
      <c r="B37" s="129"/>
      <c r="C37" s="57" t="s">
        <v>27</v>
      </c>
      <c r="D37" s="6">
        <f t="shared" si="2"/>
        <v>19194.14</v>
      </c>
      <c r="E37" s="24">
        <v>0</v>
      </c>
      <c r="F37" s="24">
        <v>0</v>
      </c>
      <c r="G37" s="24">
        <v>17000</v>
      </c>
      <c r="H37" s="24">
        <v>0</v>
      </c>
      <c r="I37" s="24">
        <v>2194.14</v>
      </c>
    </row>
    <row r="38" spans="1:9" ht="18" customHeight="1" x14ac:dyDescent="0.25">
      <c r="A38" s="130" t="s">
        <v>105</v>
      </c>
      <c r="B38" s="130" t="s">
        <v>135</v>
      </c>
      <c r="C38" s="15" t="s">
        <v>6</v>
      </c>
      <c r="D38" s="6">
        <f t="shared" si="2"/>
        <v>708.74400000000003</v>
      </c>
      <c r="E38" s="24">
        <f>E39+E40</f>
        <v>293.39999999999998</v>
      </c>
      <c r="F38" s="24">
        <f t="shared" ref="F38:H38" si="19">F39</f>
        <v>178.88</v>
      </c>
      <c r="G38" s="24">
        <f t="shared" ref="G38:I38" si="20">G39</f>
        <v>236.464</v>
      </c>
      <c r="H38" s="24">
        <f t="shared" si="19"/>
        <v>0</v>
      </c>
      <c r="I38" s="24">
        <f t="shared" si="20"/>
        <v>0</v>
      </c>
    </row>
    <row r="39" spans="1:9" ht="30" customHeight="1" x14ac:dyDescent="0.25">
      <c r="A39" s="131"/>
      <c r="B39" s="131"/>
      <c r="C39" s="51" t="s">
        <v>52</v>
      </c>
      <c r="D39" s="6">
        <f t="shared" si="2"/>
        <v>708.74400000000003</v>
      </c>
      <c r="E39" s="24">
        <v>293.39999999999998</v>
      </c>
      <c r="F39" s="24">
        <v>178.88</v>
      </c>
      <c r="G39" s="24">
        <v>236.464</v>
      </c>
      <c r="H39" s="24">
        <v>0</v>
      </c>
      <c r="I39" s="24">
        <v>0</v>
      </c>
    </row>
    <row r="40" spans="1:9" ht="15" customHeight="1" x14ac:dyDescent="0.25">
      <c r="A40" s="132"/>
      <c r="B40" s="132"/>
      <c r="C40" s="65" t="s">
        <v>29</v>
      </c>
      <c r="D40" s="6">
        <f t="shared" si="2"/>
        <v>0</v>
      </c>
      <c r="E40" s="24"/>
      <c r="F40" s="24">
        <v>0</v>
      </c>
      <c r="G40" s="6">
        <v>0</v>
      </c>
      <c r="H40" s="24">
        <v>0</v>
      </c>
      <c r="I40" s="6">
        <v>0</v>
      </c>
    </row>
    <row r="41" spans="1:9" ht="16.5" customHeight="1" x14ac:dyDescent="0.25">
      <c r="A41" s="136" t="s">
        <v>87</v>
      </c>
      <c r="B41" s="136" t="s">
        <v>108</v>
      </c>
      <c r="C41" s="13" t="s">
        <v>6</v>
      </c>
      <c r="D41" s="6">
        <f t="shared" si="2"/>
        <v>8343.130000000001</v>
      </c>
      <c r="E41" s="16">
        <f>E43+E42</f>
        <v>1740.31</v>
      </c>
      <c r="F41" s="16">
        <f>F43+F42</f>
        <v>3214.52</v>
      </c>
      <c r="G41" s="16">
        <f>G43+G42</f>
        <v>3388.3</v>
      </c>
      <c r="H41" s="16">
        <f t="shared" ref="H41:I41" si="21">H43+H42</f>
        <v>0</v>
      </c>
      <c r="I41" s="16">
        <f t="shared" si="21"/>
        <v>0</v>
      </c>
    </row>
    <row r="42" spans="1:9" ht="27" customHeight="1" x14ac:dyDescent="0.25">
      <c r="A42" s="136"/>
      <c r="B42" s="136"/>
      <c r="C42" s="79" t="s">
        <v>52</v>
      </c>
      <c r="D42" s="6">
        <f t="shared" si="2"/>
        <v>8343.130000000001</v>
      </c>
      <c r="E42" s="16">
        <f>E45+E48+E51+E54+E46+E57+E60+E63</f>
        <v>1740.31</v>
      </c>
      <c r="F42" s="16">
        <f t="shared" ref="F42:I42" si="22">F45+F48+F51+F54+F46+F57+F60+F63</f>
        <v>3214.52</v>
      </c>
      <c r="G42" s="16">
        <f t="shared" si="22"/>
        <v>3388.3</v>
      </c>
      <c r="H42" s="16">
        <f t="shared" si="22"/>
        <v>0</v>
      </c>
      <c r="I42" s="16">
        <f t="shared" si="22"/>
        <v>0</v>
      </c>
    </row>
    <row r="43" spans="1:9" ht="17.25" customHeight="1" x14ac:dyDescent="0.25">
      <c r="A43" s="136"/>
      <c r="B43" s="136"/>
      <c r="C43" s="57" t="s">
        <v>29</v>
      </c>
      <c r="D43" s="6">
        <f t="shared" si="2"/>
        <v>0</v>
      </c>
      <c r="E43" s="16">
        <f>E49+E52+E55+E58+E64+E61</f>
        <v>0</v>
      </c>
      <c r="F43" s="16">
        <f t="shared" ref="F43:I43" si="23">F49+F52+F55+F58+F64+F61</f>
        <v>0</v>
      </c>
      <c r="G43" s="16">
        <f t="shared" si="23"/>
        <v>0</v>
      </c>
      <c r="H43" s="16">
        <f t="shared" si="23"/>
        <v>0</v>
      </c>
      <c r="I43" s="16">
        <f t="shared" si="23"/>
        <v>0</v>
      </c>
    </row>
    <row r="44" spans="1:9" ht="16.5" customHeight="1" x14ac:dyDescent="0.25">
      <c r="A44" s="130" t="s">
        <v>34</v>
      </c>
      <c r="B44" s="130" t="s">
        <v>108</v>
      </c>
      <c r="C44" s="15" t="s">
        <v>6</v>
      </c>
      <c r="D44" s="6">
        <f t="shared" si="2"/>
        <v>6605.68</v>
      </c>
      <c r="E44" s="24">
        <f>E45+E46</f>
        <v>1262.05</v>
      </c>
      <c r="F44" s="24">
        <f>F45+F46</f>
        <v>2363.33</v>
      </c>
      <c r="G44" s="24">
        <f>G45+G46</f>
        <v>2980.3</v>
      </c>
      <c r="H44" s="24">
        <f t="shared" ref="H44:I44" si="24">H45+H46</f>
        <v>0</v>
      </c>
      <c r="I44" s="24">
        <f t="shared" si="24"/>
        <v>0</v>
      </c>
    </row>
    <row r="45" spans="1:9" ht="42.75" customHeight="1" x14ac:dyDescent="0.25">
      <c r="A45" s="131"/>
      <c r="B45" s="131"/>
      <c r="C45" s="51" t="s">
        <v>73</v>
      </c>
      <c r="D45" s="6">
        <f t="shared" si="2"/>
        <v>60.83</v>
      </c>
      <c r="E45" s="24">
        <v>60.83</v>
      </c>
      <c r="F45" s="24">
        <v>0</v>
      </c>
      <c r="G45" s="24">
        <v>0</v>
      </c>
      <c r="H45" s="24">
        <v>0</v>
      </c>
      <c r="I45" s="24">
        <v>0</v>
      </c>
    </row>
    <row r="46" spans="1:9" ht="27" customHeight="1" x14ac:dyDescent="0.25">
      <c r="A46" s="132"/>
      <c r="B46" s="132"/>
      <c r="C46" s="80" t="s">
        <v>77</v>
      </c>
      <c r="D46" s="6">
        <f t="shared" si="2"/>
        <v>6544.85</v>
      </c>
      <c r="E46" s="24">
        <v>1201.22</v>
      </c>
      <c r="F46" s="24">
        <v>2363.33</v>
      </c>
      <c r="G46" s="24">
        <f>1228-100+1852.3</f>
        <v>2980.3</v>
      </c>
      <c r="H46" s="24">
        <v>0</v>
      </c>
      <c r="I46" s="24">
        <v>0</v>
      </c>
    </row>
    <row r="47" spans="1:9" ht="18" customHeight="1" x14ac:dyDescent="0.25">
      <c r="A47" s="130" t="s">
        <v>47</v>
      </c>
      <c r="B47" s="130" t="s">
        <v>90</v>
      </c>
      <c r="C47" s="31" t="s">
        <v>6</v>
      </c>
      <c r="D47" s="6">
        <f t="shared" si="2"/>
        <v>777.58999999999992</v>
      </c>
      <c r="E47" s="24">
        <f>E48+E49</f>
        <v>216.9</v>
      </c>
      <c r="F47" s="24">
        <f t="shared" ref="F47:I47" si="25">F48+F49</f>
        <v>315.69</v>
      </c>
      <c r="G47" s="24">
        <f t="shared" si="25"/>
        <v>245</v>
      </c>
      <c r="H47" s="24">
        <f t="shared" si="25"/>
        <v>0</v>
      </c>
      <c r="I47" s="24">
        <f t="shared" si="25"/>
        <v>0</v>
      </c>
    </row>
    <row r="48" spans="1:9" ht="27.75" customHeight="1" x14ac:dyDescent="0.25">
      <c r="A48" s="131"/>
      <c r="B48" s="131"/>
      <c r="C48" s="51" t="s">
        <v>52</v>
      </c>
      <c r="D48" s="6">
        <f t="shared" si="2"/>
        <v>777.58999999999992</v>
      </c>
      <c r="E48" s="24">
        <v>216.9</v>
      </c>
      <c r="F48" s="24">
        <v>315.69</v>
      </c>
      <c r="G48" s="24">
        <v>245</v>
      </c>
      <c r="H48" s="24">
        <v>0</v>
      </c>
      <c r="I48" s="24">
        <v>0</v>
      </c>
    </row>
    <row r="49" spans="1:9" ht="15.75" customHeight="1" x14ac:dyDescent="0.25">
      <c r="A49" s="132"/>
      <c r="B49" s="132"/>
      <c r="C49" s="50" t="s">
        <v>27</v>
      </c>
      <c r="D49" s="6">
        <f t="shared" si="2"/>
        <v>0</v>
      </c>
      <c r="E49" s="24">
        <v>0</v>
      </c>
      <c r="F49" s="24">
        <v>0</v>
      </c>
      <c r="G49" s="14">
        <v>0</v>
      </c>
      <c r="H49" s="24">
        <v>0</v>
      </c>
      <c r="I49" s="14">
        <v>0</v>
      </c>
    </row>
    <row r="50" spans="1:9" ht="15.75" customHeight="1" x14ac:dyDescent="0.25">
      <c r="A50" s="130" t="s">
        <v>48</v>
      </c>
      <c r="B50" s="130" t="s">
        <v>135</v>
      </c>
      <c r="C50" s="31" t="s">
        <v>6</v>
      </c>
      <c r="D50" s="6">
        <f t="shared" si="2"/>
        <v>606.76</v>
      </c>
      <c r="E50" s="24">
        <f>E51+E52</f>
        <v>193.76</v>
      </c>
      <c r="F50" s="24">
        <f t="shared" ref="F50:I50" si="26">F51+F52</f>
        <v>250</v>
      </c>
      <c r="G50" s="14">
        <f t="shared" si="26"/>
        <v>163</v>
      </c>
      <c r="H50" s="14">
        <f t="shared" si="26"/>
        <v>0</v>
      </c>
      <c r="I50" s="14">
        <f t="shared" si="26"/>
        <v>0</v>
      </c>
    </row>
    <row r="51" spans="1:9" ht="27.75" customHeight="1" x14ac:dyDescent="0.25">
      <c r="A51" s="131"/>
      <c r="B51" s="131"/>
      <c r="C51" s="51" t="s">
        <v>52</v>
      </c>
      <c r="D51" s="6">
        <f t="shared" si="2"/>
        <v>606.76</v>
      </c>
      <c r="E51" s="24">
        <v>193.76</v>
      </c>
      <c r="F51" s="24">
        <v>250</v>
      </c>
      <c r="G51" s="24">
        <v>163</v>
      </c>
      <c r="H51" s="24">
        <v>0</v>
      </c>
      <c r="I51" s="24">
        <v>0</v>
      </c>
    </row>
    <row r="52" spans="1:9" ht="15" customHeight="1" x14ac:dyDescent="0.25">
      <c r="A52" s="132"/>
      <c r="B52" s="132"/>
      <c r="C52" s="50" t="s">
        <v>27</v>
      </c>
      <c r="D52" s="6">
        <f t="shared" si="2"/>
        <v>0</v>
      </c>
      <c r="E52" s="24"/>
      <c r="F52" s="24">
        <v>0</v>
      </c>
      <c r="G52" s="24">
        <v>0</v>
      </c>
      <c r="H52" s="24">
        <v>0</v>
      </c>
      <c r="I52" s="14">
        <v>0</v>
      </c>
    </row>
    <row r="53" spans="1:9" ht="15.75" customHeight="1" x14ac:dyDescent="0.25">
      <c r="A53" s="130" t="s">
        <v>49</v>
      </c>
      <c r="B53" s="130" t="s">
        <v>115</v>
      </c>
      <c r="C53" s="31" t="s">
        <v>6</v>
      </c>
      <c r="D53" s="6">
        <f t="shared" si="2"/>
        <v>67.599999999999994</v>
      </c>
      <c r="E53" s="24">
        <f>E54+E55</f>
        <v>67.599999999999994</v>
      </c>
      <c r="F53" s="24">
        <f t="shared" ref="F53:G53" si="27">F54+F55</f>
        <v>0</v>
      </c>
      <c r="G53" s="24">
        <f t="shared" si="27"/>
        <v>0</v>
      </c>
      <c r="H53" s="24">
        <f t="shared" ref="H53:I53" si="28">H54+H55</f>
        <v>0</v>
      </c>
      <c r="I53" s="14">
        <f t="shared" si="28"/>
        <v>0</v>
      </c>
    </row>
    <row r="54" spans="1:9" ht="27" customHeight="1" x14ac:dyDescent="0.25">
      <c r="A54" s="131"/>
      <c r="B54" s="131"/>
      <c r="C54" s="79" t="s">
        <v>52</v>
      </c>
      <c r="D54" s="6">
        <f t="shared" si="2"/>
        <v>67.599999999999994</v>
      </c>
      <c r="E54" s="24">
        <v>67.599999999999994</v>
      </c>
      <c r="F54" s="24">
        <v>0</v>
      </c>
      <c r="G54" s="24">
        <v>0</v>
      </c>
      <c r="H54" s="24">
        <v>0</v>
      </c>
      <c r="I54" s="14">
        <v>0</v>
      </c>
    </row>
    <row r="55" spans="1:9" ht="16.5" customHeight="1" x14ac:dyDescent="0.25">
      <c r="A55" s="132"/>
      <c r="B55" s="132"/>
      <c r="C55" s="50" t="s">
        <v>27</v>
      </c>
      <c r="D55" s="6">
        <f t="shared" si="2"/>
        <v>0</v>
      </c>
      <c r="E55" s="24">
        <v>0</v>
      </c>
      <c r="F55" s="24">
        <v>0</v>
      </c>
      <c r="G55" s="24">
        <v>0</v>
      </c>
      <c r="H55" s="24">
        <v>0</v>
      </c>
      <c r="I55" s="14">
        <v>0</v>
      </c>
    </row>
    <row r="56" spans="1:9" ht="16.5" customHeight="1" x14ac:dyDescent="0.25">
      <c r="A56" s="130" t="s">
        <v>102</v>
      </c>
      <c r="B56" s="130" t="s">
        <v>114</v>
      </c>
      <c r="C56" s="31" t="s">
        <v>6</v>
      </c>
      <c r="D56" s="6">
        <f t="shared" si="2"/>
        <v>108.1</v>
      </c>
      <c r="E56" s="24">
        <v>0</v>
      </c>
      <c r="F56" s="24">
        <f>F57+F58</f>
        <v>108.1</v>
      </c>
      <c r="G56" s="24">
        <v>0</v>
      </c>
      <c r="H56" s="24">
        <f>H57+H58</f>
        <v>0</v>
      </c>
      <c r="I56" s="14">
        <v>0</v>
      </c>
    </row>
    <row r="57" spans="1:9" ht="29.25" customHeight="1" x14ac:dyDescent="0.25">
      <c r="A57" s="131"/>
      <c r="B57" s="131"/>
      <c r="C57" s="94" t="s">
        <v>52</v>
      </c>
      <c r="D57" s="6">
        <f t="shared" si="2"/>
        <v>108.1</v>
      </c>
      <c r="E57" s="24">
        <v>0</v>
      </c>
      <c r="F57" s="24">
        <v>108.1</v>
      </c>
      <c r="G57" s="24">
        <v>0</v>
      </c>
      <c r="H57" s="24">
        <v>0</v>
      </c>
      <c r="I57" s="14">
        <v>0</v>
      </c>
    </row>
    <row r="58" spans="1:9" ht="18" customHeight="1" x14ac:dyDescent="0.25">
      <c r="A58" s="132"/>
      <c r="B58" s="132"/>
      <c r="C58" s="93" t="s">
        <v>27</v>
      </c>
      <c r="D58" s="6">
        <f t="shared" si="2"/>
        <v>0</v>
      </c>
      <c r="E58" s="24">
        <v>0</v>
      </c>
      <c r="F58" s="24">
        <v>0</v>
      </c>
      <c r="G58" s="24">
        <v>0</v>
      </c>
      <c r="H58" s="24">
        <v>0</v>
      </c>
      <c r="I58" s="14">
        <v>0</v>
      </c>
    </row>
    <row r="59" spans="1:9" ht="18" customHeight="1" x14ac:dyDescent="0.25">
      <c r="A59" s="127" t="s">
        <v>150</v>
      </c>
      <c r="B59" s="130" t="s">
        <v>108</v>
      </c>
      <c r="C59" s="88" t="s">
        <v>6</v>
      </c>
      <c r="D59" s="6">
        <f>G59+H59+I59+E59+F59</f>
        <v>20.399999999999999</v>
      </c>
      <c r="E59" s="24">
        <f>E60+E61</f>
        <v>0</v>
      </c>
      <c r="F59" s="24">
        <f t="shared" ref="F59:H59" si="29">F60</f>
        <v>20.399999999999999</v>
      </c>
      <c r="G59" s="14">
        <f>G60</f>
        <v>0</v>
      </c>
      <c r="H59" s="24">
        <f t="shared" si="29"/>
        <v>0</v>
      </c>
      <c r="I59" s="14">
        <f>I60</f>
        <v>0</v>
      </c>
    </row>
    <row r="60" spans="1:9" ht="18" customHeight="1" x14ac:dyDescent="0.25">
      <c r="A60" s="128"/>
      <c r="B60" s="131"/>
      <c r="C60" s="87" t="s">
        <v>52</v>
      </c>
      <c r="D60" s="6">
        <f>G60+H60+I60+E60+F60</f>
        <v>20.399999999999999</v>
      </c>
      <c r="E60" s="24">
        <v>0</v>
      </c>
      <c r="F60" s="24">
        <v>20.399999999999999</v>
      </c>
      <c r="G60" s="24">
        <v>0</v>
      </c>
      <c r="H60" s="24">
        <v>0</v>
      </c>
      <c r="I60" s="14">
        <v>0</v>
      </c>
    </row>
    <row r="61" spans="1:9" ht="18" customHeight="1" x14ac:dyDescent="0.25">
      <c r="A61" s="129"/>
      <c r="B61" s="132"/>
      <c r="C61" s="89" t="s">
        <v>27</v>
      </c>
      <c r="D61" s="6">
        <f>G61+H61+I61+E61+F61</f>
        <v>0</v>
      </c>
      <c r="E61" s="24">
        <v>0</v>
      </c>
      <c r="F61" s="24">
        <v>0</v>
      </c>
      <c r="G61" s="24">
        <v>0</v>
      </c>
      <c r="H61" s="24">
        <v>0</v>
      </c>
      <c r="I61" s="14">
        <v>0</v>
      </c>
    </row>
    <row r="62" spans="1:9" ht="17.25" customHeight="1" x14ac:dyDescent="0.25">
      <c r="A62" s="130" t="s">
        <v>151</v>
      </c>
      <c r="B62" s="130" t="s">
        <v>135</v>
      </c>
      <c r="C62" s="31" t="s">
        <v>6</v>
      </c>
      <c r="D62" s="6">
        <f t="shared" si="2"/>
        <v>157</v>
      </c>
      <c r="E62" s="24">
        <v>0</v>
      </c>
      <c r="F62" s="24">
        <f>F63+F64</f>
        <v>157</v>
      </c>
      <c r="G62" s="24">
        <v>0</v>
      </c>
      <c r="H62" s="24">
        <f>H63+H64</f>
        <v>0</v>
      </c>
      <c r="I62" s="14">
        <v>0</v>
      </c>
    </row>
    <row r="63" spans="1:9" ht="29.25" customHeight="1" x14ac:dyDescent="0.25">
      <c r="A63" s="131"/>
      <c r="B63" s="131"/>
      <c r="C63" s="113" t="s">
        <v>52</v>
      </c>
      <c r="D63" s="6">
        <f t="shared" si="2"/>
        <v>157</v>
      </c>
      <c r="E63" s="24">
        <v>0</v>
      </c>
      <c r="F63" s="24">
        <v>157</v>
      </c>
      <c r="G63" s="24">
        <v>0</v>
      </c>
      <c r="H63" s="24">
        <v>0</v>
      </c>
      <c r="I63" s="14">
        <v>0</v>
      </c>
    </row>
    <row r="64" spans="1:9" ht="19.5" customHeight="1" x14ac:dyDescent="0.25">
      <c r="A64" s="132"/>
      <c r="B64" s="132"/>
      <c r="C64" s="112" t="s">
        <v>27</v>
      </c>
      <c r="D64" s="6">
        <f t="shared" si="2"/>
        <v>0</v>
      </c>
      <c r="E64" s="24">
        <v>0</v>
      </c>
      <c r="F64" s="24">
        <v>0</v>
      </c>
      <c r="G64" s="14">
        <v>0</v>
      </c>
      <c r="H64" s="24">
        <v>0</v>
      </c>
      <c r="I64" s="14">
        <v>0</v>
      </c>
    </row>
    <row r="65" spans="1:9" ht="17.25" customHeight="1" x14ac:dyDescent="0.25">
      <c r="A65" s="133" t="s">
        <v>35</v>
      </c>
      <c r="B65" s="133" t="s">
        <v>139</v>
      </c>
      <c r="C65" s="31" t="s">
        <v>6</v>
      </c>
      <c r="D65" s="6">
        <f t="shared" si="2"/>
        <v>126164.34476000001</v>
      </c>
      <c r="E65" s="12">
        <f t="shared" ref="E65:F65" si="30">E66+E67</f>
        <v>5530.59</v>
      </c>
      <c r="F65" s="16">
        <f t="shared" si="30"/>
        <v>3945.0699999999997</v>
      </c>
      <c r="G65" s="12">
        <f>G66+G67+G68</f>
        <v>43416.43</v>
      </c>
      <c r="H65" s="12">
        <f t="shared" ref="H65:I65" si="31">H66+H67+H68</f>
        <v>60198.39776</v>
      </c>
      <c r="I65" s="12">
        <f t="shared" si="31"/>
        <v>13073.857000000002</v>
      </c>
    </row>
    <row r="66" spans="1:9" ht="26.25" customHeight="1" x14ac:dyDescent="0.25">
      <c r="A66" s="134"/>
      <c r="B66" s="134"/>
      <c r="C66" s="51" t="s">
        <v>52</v>
      </c>
      <c r="D66" s="6">
        <f t="shared" si="2"/>
        <v>12145.202759999998</v>
      </c>
      <c r="E66" s="16">
        <f>E71+E75+E84+E87+E78+E81+E60+E90+E97+E103+E109+E94+E100+E106</f>
        <v>3563.6</v>
      </c>
      <c r="F66" s="16">
        <f>F71+F75+F84+F87+F78+F81+F90+F97+F103+F109+F94+F100+F106</f>
        <v>3945.0699999999997</v>
      </c>
      <c r="G66" s="16">
        <f>G71+G75+G84+G87+G78+G81+G60+G90+G97+G103+G109+G94+G100+G106+G70</f>
        <v>2515.9279999999999</v>
      </c>
      <c r="H66" s="16">
        <f t="shared" ref="H66:I66" si="32">H71+H75+H84+H87+H78+H81+H60+H90+H97+H103+H109+H94+H100+H106+H70</f>
        <v>2022.1807599999997</v>
      </c>
      <c r="I66" s="16">
        <f t="shared" si="32"/>
        <v>98.423999999999992</v>
      </c>
    </row>
    <row r="67" spans="1:9" ht="20.25" customHeight="1" x14ac:dyDescent="0.25">
      <c r="A67" s="134"/>
      <c r="B67" s="134"/>
      <c r="C67" s="33" t="s">
        <v>27</v>
      </c>
      <c r="D67" s="6">
        <f t="shared" si="2"/>
        <v>93046.241999999998</v>
      </c>
      <c r="E67" s="16">
        <f>E73+E76+E85+E170+E176+E88+E79+E82</f>
        <v>1966.99</v>
      </c>
      <c r="F67" s="16">
        <f>F73+F76+F85+F170+F176+F88+F79+F82</f>
        <v>0</v>
      </c>
      <c r="G67" s="12">
        <f>G73+G76+G79+G82+G85+G170+G173+G176+G61+G95+G98+G101+G104+G107+G110+G88+G91</f>
        <v>19927.601999999999</v>
      </c>
      <c r="H67" s="12">
        <f>H73+H76+H79+H82+H85+H170+H173+H176+H61+H95+H98+H101+H104+H107+H110+H88+H91</f>
        <v>58176.216999999997</v>
      </c>
      <c r="I67" s="12">
        <f>I73+I76+I79+I82+I85+I170+I173+I176+I61+I95+I98+I101+I104+I107+I110+I88+I91</f>
        <v>12975.433000000001</v>
      </c>
    </row>
    <row r="68" spans="1:9" ht="27" customHeight="1" x14ac:dyDescent="0.25">
      <c r="A68" s="135"/>
      <c r="B68" s="135"/>
      <c r="C68" s="33" t="s">
        <v>28</v>
      </c>
      <c r="D68" s="6">
        <f t="shared" si="2"/>
        <v>20972.9</v>
      </c>
      <c r="E68" s="16">
        <v>0</v>
      </c>
      <c r="F68" s="16">
        <v>0</v>
      </c>
      <c r="G68" s="12">
        <f>G92+G72</f>
        <v>20972.9</v>
      </c>
      <c r="H68" s="12">
        <f>H92+H72</f>
        <v>0</v>
      </c>
      <c r="I68" s="12">
        <f>I92+I72</f>
        <v>0</v>
      </c>
    </row>
    <row r="69" spans="1:9" ht="12.75" customHeight="1" x14ac:dyDescent="0.25">
      <c r="A69" s="133" t="s">
        <v>164</v>
      </c>
      <c r="B69" s="130" t="s">
        <v>108</v>
      </c>
      <c r="C69" s="15" t="s">
        <v>6</v>
      </c>
      <c r="D69" s="6">
        <f t="shared" si="2"/>
        <v>10774.794</v>
      </c>
      <c r="E69" s="24">
        <f>E71+E73</f>
        <v>469.4</v>
      </c>
      <c r="F69" s="24">
        <f t="shared" ref="F69" si="33">F71</f>
        <v>138.24</v>
      </c>
      <c r="G69" s="14">
        <f>G71+G72+G73+G70</f>
        <v>6163.0160000000014</v>
      </c>
      <c r="H69" s="14">
        <f t="shared" ref="H69:I69" si="34">H71+H72+H73</f>
        <v>2002.069</v>
      </c>
      <c r="I69" s="14">
        <f t="shared" si="34"/>
        <v>2002.069</v>
      </c>
    </row>
    <row r="70" spans="1:9" ht="30" customHeight="1" x14ac:dyDescent="0.25">
      <c r="A70" s="134"/>
      <c r="B70" s="131"/>
      <c r="C70" s="121" t="s">
        <v>165</v>
      </c>
      <c r="D70" s="6">
        <f t="shared" si="2"/>
        <v>15.1</v>
      </c>
      <c r="E70" s="24">
        <v>0</v>
      </c>
      <c r="F70" s="24">
        <v>0</v>
      </c>
      <c r="G70" s="14">
        <v>15.1</v>
      </c>
      <c r="H70" s="14">
        <v>0</v>
      </c>
      <c r="I70" s="14">
        <v>0</v>
      </c>
    </row>
    <row r="71" spans="1:9" ht="41.25" customHeight="1" x14ac:dyDescent="0.25">
      <c r="A71" s="134"/>
      <c r="B71" s="131"/>
      <c r="C71" s="110" t="s">
        <v>73</v>
      </c>
      <c r="D71" s="6">
        <f t="shared" si="2"/>
        <v>762.53700000000003</v>
      </c>
      <c r="E71" s="24">
        <v>469.4</v>
      </c>
      <c r="F71" s="24">
        <v>138.24</v>
      </c>
      <c r="G71" s="24">
        <f>125.529+9.668</f>
        <v>135.197</v>
      </c>
      <c r="H71" s="24">
        <v>9.85</v>
      </c>
      <c r="I71" s="24">
        <v>9.85</v>
      </c>
    </row>
    <row r="72" spans="1:9" ht="27.75" customHeight="1" x14ac:dyDescent="0.25">
      <c r="A72" s="134"/>
      <c r="B72" s="131"/>
      <c r="C72" s="111" t="s">
        <v>28</v>
      </c>
      <c r="D72" s="6">
        <f t="shared" si="2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</row>
    <row r="73" spans="1:9" ht="18" customHeight="1" x14ac:dyDescent="0.25">
      <c r="A73" s="135"/>
      <c r="B73" s="132"/>
      <c r="C73" s="42" t="s">
        <v>27</v>
      </c>
      <c r="D73" s="6">
        <f t="shared" si="2"/>
        <v>9997.1570000000011</v>
      </c>
      <c r="E73" s="24">
        <v>0</v>
      </c>
      <c r="F73" s="24">
        <v>0</v>
      </c>
      <c r="G73" s="24">
        <f>5849.694+1953.925-1790.9</f>
        <v>6012.719000000001</v>
      </c>
      <c r="H73" s="24">
        <f>2002.069-9.85</f>
        <v>1992.2190000000001</v>
      </c>
      <c r="I73" s="24">
        <f>2002.069-9.85</f>
        <v>1992.2190000000001</v>
      </c>
    </row>
    <row r="74" spans="1:9" ht="15.75" customHeight="1" x14ac:dyDescent="0.25">
      <c r="A74" s="133" t="s">
        <v>143</v>
      </c>
      <c r="B74" s="127" t="s">
        <v>138</v>
      </c>
      <c r="C74" s="48" t="s">
        <v>6</v>
      </c>
      <c r="D74" s="6">
        <f t="shared" si="2"/>
        <v>620.11</v>
      </c>
      <c r="E74" s="24">
        <f>E75+E76</f>
        <v>113.11</v>
      </c>
      <c r="F74" s="24">
        <f>F75+F76</f>
        <v>157</v>
      </c>
      <c r="G74" s="24">
        <f>G75+G76</f>
        <v>160</v>
      </c>
      <c r="H74" s="24">
        <f t="shared" ref="H74:I74" si="35">H75+H76</f>
        <v>190</v>
      </c>
      <c r="I74" s="24">
        <f t="shared" si="35"/>
        <v>0</v>
      </c>
    </row>
    <row r="75" spans="1:9" ht="27" customHeight="1" x14ac:dyDescent="0.25">
      <c r="A75" s="134"/>
      <c r="B75" s="128"/>
      <c r="C75" s="51" t="s">
        <v>52</v>
      </c>
      <c r="D75" s="6">
        <f t="shared" si="2"/>
        <v>620.11</v>
      </c>
      <c r="E75" s="24">
        <v>113.11</v>
      </c>
      <c r="F75" s="24">
        <v>157</v>
      </c>
      <c r="G75" s="24">
        <f>110+50</f>
        <v>160</v>
      </c>
      <c r="H75" s="24">
        <f>120+70</f>
        <v>190</v>
      </c>
      <c r="I75" s="24">
        <v>0</v>
      </c>
    </row>
    <row r="76" spans="1:9" ht="39.75" customHeight="1" x14ac:dyDescent="0.25">
      <c r="A76" s="135"/>
      <c r="B76" s="129"/>
      <c r="C76" s="50" t="s">
        <v>27</v>
      </c>
      <c r="D76" s="6">
        <f t="shared" si="2"/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 ht="17.25" customHeight="1" x14ac:dyDescent="0.25">
      <c r="A77" s="144" t="s">
        <v>91</v>
      </c>
      <c r="B77" s="130" t="s">
        <v>108</v>
      </c>
      <c r="C77" s="76" t="s">
        <v>6</v>
      </c>
      <c r="D77" s="6">
        <f t="shared" si="2"/>
        <v>2345.46</v>
      </c>
      <c r="E77" s="24">
        <f>E78+E79</f>
        <v>2345.46</v>
      </c>
      <c r="F77" s="24">
        <v>0</v>
      </c>
      <c r="G77" s="24">
        <v>0</v>
      </c>
      <c r="H77" s="24">
        <v>0</v>
      </c>
      <c r="I77" s="24">
        <v>0</v>
      </c>
    </row>
    <row r="78" spans="1:9" ht="27" customHeight="1" x14ac:dyDescent="0.25">
      <c r="A78" s="144"/>
      <c r="B78" s="131"/>
      <c r="C78" s="79" t="s">
        <v>52</v>
      </c>
      <c r="D78" s="6">
        <f t="shared" si="2"/>
        <v>378.47</v>
      </c>
      <c r="E78" s="24">
        <f>232.47+146</f>
        <v>378.47</v>
      </c>
      <c r="F78" s="24">
        <v>0</v>
      </c>
      <c r="G78" s="24">
        <v>0</v>
      </c>
      <c r="H78" s="24">
        <v>0</v>
      </c>
      <c r="I78" s="24">
        <v>0</v>
      </c>
    </row>
    <row r="79" spans="1:9" ht="16.5" customHeight="1" x14ac:dyDescent="0.25">
      <c r="A79" s="144"/>
      <c r="B79" s="132"/>
      <c r="C79" s="77" t="s">
        <v>27</v>
      </c>
      <c r="D79" s="6">
        <f t="shared" si="2"/>
        <v>1966.99</v>
      </c>
      <c r="E79" s="24">
        <v>1966.99</v>
      </c>
      <c r="F79" s="24">
        <v>0</v>
      </c>
      <c r="G79" s="24">
        <v>0</v>
      </c>
      <c r="H79" s="24">
        <v>0</v>
      </c>
      <c r="I79" s="24">
        <v>0</v>
      </c>
    </row>
    <row r="80" spans="1:9" ht="13.5" customHeight="1" x14ac:dyDescent="0.25">
      <c r="A80" s="133" t="s">
        <v>131</v>
      </c>
      <c r="B80" s="130" t="s">
        <v>135</v>
      </c>
      <c r="C80" s="76" t="s">
        <v>6</v>
      </c>
      <c r="D80" s="6">
        <f t="shared" ref="D80:D131" si="36">G80+H80+I80+E80+F80</f>
        <v>1264.8140000000001</v>
      </c>
      <c r="E80" s="24">
        <f>E81+E82</f>
        <v>335.43</v>
      </c>
      <c r="F80" s="24">
        <f t="shared" ref="F80:H80" si="37">F81+F82</f>
        <v>0</v>
      </c>
      <c r="G80" s="24">
        <f t="shared" si="37"/>
        <v>0</v>
      </c>
      <c r="H80" s="24">
        <f t="shared" si="37"/>
        <v>929.38400000000001</v>
      </c>
      <c r="I80" s="24">
        <v>0</v>
      </c>
    </row>
    <row r="81" spans="1:9" ht="27" customHeight="1" x14ac:dyDescent="0.25">
      <c r="A81" s="134"/>
      <c r="B81" s="131"/>
      <c r="C81" s="79" t="s">
        <v>52</v>
      </c>
      <c r="D81" s="6">
        <f t="shared" si="36"/>
        <v>1264.8140000000001</v>
      </c>
      <c r="E81" s="24">
        <v>335.43</v>
      </c>
      <c r="F81" s="24">
        <v>0</v>
      </c>
      <c r="G81" s="14">
        <v>0</v>
      </c>
      <c r="H81" s="24">
        <f>893.164+36.22</f>
        <v>929.38400000000001</v>
      </c>
      <c r="I81" s="14">
        <v>0</v>
      </c>
    </row>
    <row r="82" spans="1:9" ht="18" customHeight="1" x14ac:dyDescent="0.25">
      <c r="A82" s="135"/>
      <c r="B82" s="132"/>
      <c r="C82" s="77" t="s">
        <v>27</v>
      </c>
      <c r="D82" s="6">
        <f t="shared" si="36"/>
        <v>0</v>
      </c>
      <c r="E82" s="24">
        <v>0</v>
      </c>
      <c r="F82" s="24">
        <v>0</v>
      </c>
      <c r="G82" s="14">
        <v>0</v>
      </c>
      <c r="H82" s="24">
        <v>0</v>
      </c>
      <c r="I82" s="14">
        <v>0</v>
      </c>
    </row>
    <row r="83" spans="1:9" ht="17.25" customHeight="1" x14ac:dyDescent="0.25">
      <c r="A83" s="133" t="s">
        <v>92</v>
      </c>
      <c r="B83" s="130" t="s">
        <v>135</v>
      </c>
      <c r="C83" s="66" t="s">
        <v>6</v>
      </c>
      <c r="D83" s="6">
        <f t="shared" si="36"/>
        <v>65</v>
      </c>
      <c r="E83" s="24">
        <f>E84+E85</f>
        <v>65</v>
      </c>
      <c r="F83" s="24">
        <v>0</v>
      </c>
      <c r="G83" s="14">
        <v>0</v>
      </c>
      <c r="H83" s="24">
        <v>0</v>
      </c>
      <c r="I83" s="14">
        <v>0</v>
      </c>
    </row>
    <row r="84" spans="1:9" ht="27" customHeight="1" x14ac:dyDescent="0.25">
      <c r="A84" s="134"/>
      <c r="B84" s="131"/>
      <c r="C84" s="65" t="s">
        <v>52</v>
      </c>
      <c r="D84" s="6">
        <f t="shared" si="36"/>
        <v>65</v>
      </c>
      <c r="E84" s="24">
        <v>65</v>
      </c>
      <c r="F84" s="24">
        <v>0</v>
      </c>
      <c r="G84" s="14">
        <v>0</v>
      </c>
      <c r="H84" s="24">
        <v>0</v>
      </c>
      <c r="I84" s="14">
        <v>0</v>
      </c>
    </row>
    <row r="85" spans="1:9" ht="17.25" customHeight="1" x14ac:dyDescent="0.25">
      <c r="A85" s="135"/>
      <c r="B85" s="132"/>
      <c r="C85" s="67" t="s">
        <v>27</v>
      </c>
      <c r="D85" s="6">
        <f t="shared" si="36"/>
        <v>0</v>
      </c>
      <c r="E85" s="24">
        <v>0</v>
      </c>
      <c r="F85" s="24">
        <v>0</v>
      </c>
      <c r="G85" s="14">
        <v>0</v>
      </c>
      <c r="H85" s="24">
        <v>0</v>
      </c>
      <c r="I85" s="14">
        <v>0</v>
      </c>
    </row>
    <row r="86" spans="1:9" ht="15" customHeight="1" x14ac:dyDescent="0.25">
      <c r="A86" s="133" t="s">
        <v>156</v>
      </c>
      <c r="B86" s="130" t="s">
        <v>86</v>
      </c>
      <c r="C86" s="66" t="s">
        <v>6</v>
      </c>
      <c r="D86" s="6">
        <f t="shared" si="36"/>
        <v>4657.4400000000005</v>
      </c>
      <c r="E86" s="24">
        <f>E87</f>
        <v>2202.19</v>
      </c>
      <c r="F86" s="24">
        <f t="shared" ref="F86:I86" si="38">F87</f>
        <v>2455.25</v>
      </c>
      <c r="G86" s="24">
        <f t="shared" si="38"/>
        <v>0</v>
      </c>
      <c r="H86" s="24">
        <f t="shared" si="38"/>
        <v>0</v>
      </c>
      <c r="I86" s="24">
        <f t="shared" si="38"/>
        <v>0</v>
      </c>
    </row>
    <row r="87" spans="1:9" ht="27" customHeight="1" x14ac:dyDescent="0.25">
      <c r="A87" s="134"/>
      <c r="B87" s="131"/>
      <c r="C87" s="65" t="s">
        <v>52</v>
      </c>
      <c r="D87" s="6">
        <f t="shared" si="36"/>
        <v>4657.4400000000005</v>
      </c>
      <c r="E87" s="24">
        <v>2202.19</v>
      </c>
      <c r="F87" s="24">
        <v>2455.25</v>
      </c>
      <c r="G87" s="24">
        <v>0</v>
      </c>
      <c r="H87" s="24">
        <v>0</v>
      </c>
      <c r="I87" s="24">
        <v>0</v>
      </c>
    </row>
    <row r="88" spans="1:9" ht="18.75" customHeight="1" x14ac:dyDescent="0.25">
      <c r="A88" s="135"/>
      <c r="B88" s="132"/>
      <c r="C88" s="67" t="s">
        <v>27</v>
      </c>
      <c r="D88" s="6">
        <f t="shared" si="36"/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</row>
    <row r="89" spans="1:9" ht="16.5" customHeight="1" x14ac:dyDescent="0.25">
      <c r="A89" s="133" t="s">
        <v>157</v>
      </c>
      <c r="B89" s="130" t="s">
        <v>86</v>
      </c>
      <c r="C89" s="96" t="s">
        <v>6</v>
      </c>
      <c r="D89" s="6">
        <f t="shared" si="36"/>
        <v>103391.01876000001</v>
      </c>
      <c r="E89" s="24">
        <f t="shared" ref="E89:F89" si="39">E90+E92+E91</f>
        <v>0</v>
      </c>
      <c r="F89" s="24">
        <f t="shared" si="39"/>
        <v>0</v>
      </c>
      <c r="G89" s="24">
        <f>G90+G92+G91</f>
        <v>35682.135999999999</v>
      </c>
      <c r="H89" s="24">
        <f t="shared" ref="H89:I89" si="40">H90+H92+H91</f>
        <v>56637.09476</v>
      </c>
      <c r="I89" s="24">
        <f t="shared" si="40"/>
        <v>11071.788</v>
      </c>
    </row>
    <row r="90" spans="1:9" ht="39" customHeight="1" x14ac:dyDescent="0.25">
      <c r="A90" s="134"/>
      <c r="B90" s="131"/>
      <c r="C90" s="95" t="s">
        <v>73</v>
      </c>
      <c r="D90" s="6">
        <f t="shared" si="36"/>
        <v>1336.02376</v>
      </c>
      <c r="E90" s="24">
        <v>0</v>
      </c>
      <c r="F90" s="24">
        <v>0</v>
      </c>
      <c r="G90" s="24">
        <f>266.353+195+158+175</f>
        <v>794.35300000000007</v>
      </c>
      <c r="H90" s="24">
        <f>453.09676</f>
        <v>453.09676000000002</v>
      </c>
      <c r="I90" s="24">
        <v>88.573999999999998</v>
      </c>
    </row>
    <row r="91" spans="1:9" ht="15" customHeight="1" x14ac:dyDescent="0.25">
      <c r="A91" s="134"/>
      <c r="B91" s="131"/>
      <c r="C91" s="115" t="s">
        <v>27</v>
      </c>
      <c r="D91" s="6">
        <f t="shared" si="36"/>
        <v>81082.095000000001</v>
      </c>
      <c r="E91" s="24">
        <v>0</v>
      </c>
      <c r="F91" s="24">
        <v>0</v>
      </c>
      <c r="G91" s="24">
        <f>9920.045+3994.838</f>
        <v>13914.883</v>
      </c>
      <c r="H91" s="24">
        <v>56183.998</v>
      </c>
      <c r="I91" s="24">
        <v>10983.214</v>
      </c>
    </row>
    <row r="92" spans="1:9" ht="17.25" customHeight="1" x14ac:dyDescent="0.25">
      <c r="A92" s="135"/>
      <c r="B92" s="132"/>
      <c r="C92" s="116" t="s">
        <v>26</v>
      </c>
      <c r="D92" s="6">
        <f t="shared" si="36"/>
        <v>20972.9</v>
      </c>
      <c r="E92" s="24">
        <v>0</v>
      </c>
      <c r="F92" s="24">
        <v>0</v>
      </c>
      <c r="G92" s="24">
        <f>25249.09-4276.19</f>
        <v>20972.9</v>
      </c>
      <c r="H92" s="24">
        <v>0</v>
      </c>
      <c r="I92" s="24">
        <v>0</v>
      </c>
    </row>
    <row r="93" spans="1:9" ht="15.75" customHeight="1" x14ac:dyDescent="0.25">
      <c r="A93" s="133" t="s">
        <v>158</v>
      </c>
      <c r="B93" s="130" t="s">
        <v>135</v>
      </c>
      <c r="C93" s="91" t="s">
        <v>6</v>
      </c>
      <c r="D93" s="6">
        <f t="shared" si="36"/>
        <v>1177.83</v>
      </c>
      <c r="E93" s="24">
        <f>E94+E95</f>
        <v>0</v>
      </c>
      <c r="F93" s="24">
        <f t="shared" ref="F93:H93" si="41">F94</f>
        <v>1177.83</v>
      </c>
      <c r="G93" s="24">
        <f>G94</f>
        <v>0</v>
      </c>
      <c r="H93" s="24">
        <f t="shared" si="41"/>
        <v>0</v>
      </c>
      <c r="I93" s="14">
        <f>I94</f>
        <v>0</v>
      </c>
    </row>
    <row r="94" spans="1:9" ht="27" customHeight="1" x14ac:dyDescent="0.25">
      <c r="A94" s="134"/>
      <c r="B94" s="131"/>
      <c r="C94" s="90" t="s">
        <v>52</v>
      </c>
      <c r="D94" s="6">
        <f t="shared" si="36"/>
        <v>1177.83</v>
      </c>
      <c r="E94" s="24">
        <v>0</v>
      </c>
      <c r="F94" s="24">
        <v>1177.83</v>
      </c>
      <c r="G94" s="24">
        <v>0</v>
      </c>
      <c r="H94" s="24">
        <v>0</v>
      </c>
      <c r="I94" s="14">
        <v>0</v>
      </c>
    </row>
    <row r="95" spans="1:9" ht="18.75" customHeight="1" x14ac:dyDescent="0.25">
      <c r="A95" s="135"/>
      <c r="B95" s="132"/>
      <c r="C95" s="92" t="s">
        <v>27</v>
      </c>
      <c r="D95" s="6">
        <f t="shared" si="36"/>
        <v>0</v>
      </c>
      <c r="E95" s="24">
        <v>0</v>
      </c>
      <c r="F95" s="24">
        <v>0</v>
      </c>
      <c r="G95" s="14">
        <v>0</v>
      </c>
      <c r="H95" s="24">
        <v>0</v>
      </c>
      <c r="I95" s="14">
        <v>0</v>
      </c>
    </row>
    <row r="96" spans="1:9" ht="18" customHeight="1" x14ac:dyDescent="0.25">
      <c r="A96" s="133" t="s">
        <v>159</v>
      </c>
      <c r="B96" s="130" t="s">
        <v>135</v>
      </c>
      <c r="C96" s="98" t="s">
        <v>6</v>
      </c>
      <c r="D96" s="6">
        <f t="shared" si="36"/>
        <v>652.48599999999999</v>
      </c>
      <c r="E96" s="24">
        <f>E97+E98</f>
        <v>0</v>
      </c>
      <c r="F96" s="24">
        <v>0</v>
      </c>
      <c r="G96" s="14">
        <f>G97</f>
        <v>652.48599999999999</v>
      </c>
      <c r="H96" s="14">
        <f t="shared" ref="H96:I96" si="42">H97</f>
        <v>0</v>
      </c>
      <c r="I96" s="14">
        <f t="shared" si="42"/>
        <v>0</v>
      </c>
    </row>
    <row r="97" spans="1:9" ht="30.75" customHeight="1" x14ac:dyDescent="0.25">
      <c r="A97" s="134"/>
      <c r="B97" s="131"/>
      <c r="C97" s="100" t="s">
        <v>52</v>
      </c>
      <c r="D97" s="6">
        <f t="shared" si="36"/>
        <v>652.48599999999999</v>
      </c>
      <c r="E97" s="24">
        <v>0</v>
      </c>
      <c r="F97" s="24">
        <v>0</v>
      </c>
      <c r="G97" s="14">
        <v>652.48599999999999</v>
      </c>
      <c r="H97" s="24">
        <v>0</v>
      </c>
      <c r="I97" s="14">
        <v>0</v>
      </c>
    </row>
    <row r="98" spans="1:9" ht="16.5" customHeight="1" x14ac:dyDescent="0.25">
      <c r="A98" s="135"/>
      <c r="B98" s="132"/>
      <c r="C98" s="99" t="s">
        <v>27</v>
      </c>
      <c r="D98" s="6">
        <f t="shared" si="36"/>
        <v>0</v>
      </c>
      <c r="E98" s="24">
        <v>0</v>
      </c>
      <c r="F98" s="24">
        <v>0</v>
      </c>
      <c r="G98" s="14">
        <v>0</v>
      </c>
      <c r="H98" s="24">
        <v>0</v>
      </c>
      <c r="I98" s="14">
        <v>0</v>
      </c>
    </row>
    <row r="99" spans="1:9" ht="17.25" customHeight="1" x14ac:dyDescent="0.25">
      <c r="A99" s="133" t="s">
        <v>160</v>
      </c>
      <c r="B99" s="130" t="s">
        <v>90</v>
      </c>
      <c r="C99" s="101" t="s">
        <v>6</v>
      </c>
      <c r="D99" s="6">
        <f t="shared" si="36"/>
        <v>439.85</v>
      </c>
      <c r="E99" s="24">
        <f>E100+E101</f>
        <v>0</v>
      </c>
      <c r="F99" s="24">
        <v>0</v>
      </c>
      <c r="G99" s="14">
        <f>G100</f>
        <v>0</v>
      </c>
      <c r="H99" s="24">
        <f>H100+H101</f>
        <v>439.85</v>
      </c>
      <c r="I99" s="14">
        <f>I100</f>
        <v>0</v>
      </c>
    </row>
    <row r="100" spans="1:9" ht="27" customHeight="1" x14ac:dyDescent="0.25">
      <c r="A100" s="134"/>
      <c r="B100" s="131"/>
      <c r="C100" s="103" t="s">
        <v>73</v>
      </c>
      <c r="D100" s="6">
        <f t="shared" si="36"/>
        <v>439.85</v>
      </c>
      <c r="E100" s="24">
        <v>0</v>
      </c>
      <c r="F100" s="24">
        <v>0</v>
      </c>
      <c r="G100" s="14">
        <v>0</v>
      </c>
      <c r="H100" s="24">
        <v>439.85</v>
      </c>
      <c r="I100" s="14">
        <v>0</v>
      </c>
    </row>
    <row r="101" spans="1:9" ht="16.5" customHeight="1" x14ac:dyDescent="0.25">
      <c r="A101" s="135"/>
      <c r="B101" s="132"/>
      <c r="C101" s="102" t="s">
        <v>27</v>
      </c>
      <c r="D101" s="6">
        <f t="shared" si="36"/>
        <v>0</v>
      </c>
      <c r="E101" s="24">
        <v>0</v>
      </c>
      <c r="F101" s="24">
        <v>0</v>
      </c>
      <c r="G101" s="14">
        <v>0</v>
      </c>
      <c r="H101" s="24">
        <v>0</v>
      </c>
      <c r="I101" s="14">
        <v>0</v>
      </c>
    </row>
    <row r="102" spans="1:9" ht="18" customHeight="1" x14ac:dyDescent="0.25">
      <c r="A102" s="133" t="s">
        <v>161</v>
      </c>
      <c r="B102" s="130" t="s">
        <v>135</v>
      </c>
      <c r="C102" s="98" t="s">
        <v>6</v>
      </c>
      <c r="D102" s="6">
        <f t="shared" si="36"/>
        <v>0</v>
      </c>
      <c r="E102" s="24">
        <f>E103+E104</f>
        <v>0</v>
      </c>
      <c r="F102" s="24">
        <f t="shared" ref="F102:H102" si="43">F103</f>
        <v>0</v>
      </c>
      <c r="G102" s="14">
        <f>G103</f>
        <v>0</v>
      </c>
      <c r="H102" s="24">
        <f t="shared" si="43"/>
        <v>0</v>
      </c>
      <c r="I102" s="14">
        <f>I103</f>
        <v>0</v>
      </c>
    </row>
    <row r="103" spans="1:9" ht="27" customHeight="1" x14ac:dyDescent="0.25">
      <c r="A103" s="134"/>
      <c r="B103" s="131"/>
      <c r="C103" s="100" t="s">
        <v>52</v>
      </c>
      <c r="D103" s="6">
        <f t="shared" si="36"/>
        <v>0</v>
      </c>
      <c r="E103" s="24">
        <v>0</v>
      </c>
      <c r="F103" s="24">
        <v>0</v>
      </c>
      <c r="G103" s="14">
        <v>0</v>
      </c>
      <c r="H103" s="24">
        <v>0</v>
      </c>
      <c r="I103" s="14">
        <v>0</v>
      </c>
    </row>
    <row r="104" spans="1:9" ht="17.25" customHeight="1" x14ac:dyDescent="0.25">
      <c r="A104" s="135"/>
      <c r="B104" s="132"/>
      <c r="C104" s="99" t="s">
        <v>27</v>
      </c>
      <c r="D104" s="6">
        <f t="shared" si="36"/>
        <v>0</v>
      </c>
      <c r="E104" s="24">
        <v>0</v>
      </c>
      <c r="F104" s="24">
        <v>0</v>
      </c>
      <c r="G104" s="14">
        <v>0</v>
      </c>
      <c r="H104" s="24">
        <v>0</v>
      </c>
      <c r="I104" s="14">
        <v>0</v>
      </c>
    </row>
    <row r="105" spans="1:9" ht="15" customHeight="1" x14ac:dyDescent="0.25">
      <c r="A105" s="133" t="s">
        <v>162</v>
      </c>
      <c r="B105" s="130" t="s">
        <v>96</v>
      </c>
      <c r="C105" s="107" t="s">
        <v>6</v>
      </c>
      <c r="D105" s="6">
        <f t="shared" si="36"/>
        <v>0</v>
      </c>
      <c r="E105" s="24">
        <f>E106+E107</f>
        <v>0</v>
      </c>
      <c r="F105" s="24">
        <f t="shared" ref="F105:H105" si="44">F106</f>
        <v>0</v>
      </c>
      <c r="G105" s="14">
        <f>G106</f>
        <v>0</v>
      </c>
      <c r="H105" s="24">
        <f t="shared" si="44"/>
        <v>0</v>
      </c>
      <c r="I105" s="14">
        <f>I106</f>
        <v>0</v>
      </c>
    </row>
    <row r="106" spans="1:9" ht="27" customHeight="1" x14ac:dyDescent="0.25">
      <c r="A106" s="134"/>
      <c r="B106" s="131"/>
      <c r="C106" s="106" t="s">
        <v>52</v>
      </c>
      <c r="D106" s="6">
        <f t="shared" si="36"/>
        <v>0</v>
      </c>
      <c r="E106" s="24">
        <v>0</v>
      </c>
      <c r="F106" s="24">
        <v>0</v>
      </c>
      <c r="G106" s="14">
        <v>0</v>
      </c>
      <c r="H106" s="24">
        <v>0</v>
      </c>
      <c r="I106" s="14">
        <v>0</v>
      </c>
    </row>
    <row r="107" spans="1:9" ht="16.5" customHeight="1" x14ac:dyDescent="0.25">
      <c r="A107" s="135"/>
      <c r="B107" s="132"/>
      <c r="C107" s="108" t="s">
        <v>27</v>
      </c>
      <c r="D107" s="6">
        <f t="shared" si="36"/>
        <v>0</v>
      </c>
      <c r="E107" s="24">
        <v>0</v>
      </c>
      <c r="F107" s="24">
        <v>0</v>
      </c>
      <c r="G107" s="14">
        <v>0</v>
      </c>
      <c r="H107" s="24">
        <v>0</v>
      </c>
      <c r="I107" s="14">
        <v>0</v>
      </c>
    </row>
    <row r="108" spans="1:9" ht="16.5" customHeight="1" x14ac:dyDescent="0.25">
      <c r="A108" s="133" t="s">
        <v>163</v>
      </c>
      <c r="B108" s="130" t="s">
        <v>137</v>
      </c>
      <c r="C108" s="98" t="s">
        <v>6</v>
      </c>
      <c r="D108" s="6">
        <f t="shared" si="36"/>
        <v>775.54199999999992</v>
      </c>
      <c r="E108" s="24">
        <f>E109+E110</f>
        <v>0</v>
      </c>
      <c r="F108" s="24">
        <f t="shared" ref="F108" si="45">F109</f>
        <v>16.75</v>
      </c>
      <c r="G108" s="14">
        <f>G109</f>
        <v>758.79199999999992</v>
      </c>
      <c r="H108" s="14">
        <f t="shared" ref="H108:I108" si="46">H109</f>
        <v>0</v>
      </c>
      <c r="I108" s="14">
        <f t="shared" si="46"/>
        <v>0</v>
      </c>
    </row>
    <row r="109" spans="1:9" ht="27" customHeight="1" x14ac:dyDescent="0.25">
      <c r="A109" s="134"/>
      <c r="B109" s="131"/>
      <c r="C109" s="100" t="s">
        <v>52</v>
      </c>
      <c r="D109" s="6">
        <f t="shared" si="36"/>
        <v>775.54199999999992</v>
      </c>
      <c r="E109" s="24">
        <v>0</v>
      </c>
      <c r="F109" s="24">
        <v>16.75</v>
      </c>
      <c r="G109" s="24">
        <f>100+100+414.992+180-36.2</f>
        <v>758.79199999999992</v>
      </c>
      <c r="H109" s="24">
        <v>0</v>
      </c>
      <c r="I109" s="24">
        <v>0</v>
      </c>
    </row>
    <row r="110" spans="1:9" ht="16.5" customHeight="1" x14ac:dyDescent="0.25">
      <c r="A110" s="135"/>
      <c r="B110" s="132"/>
      <c r="C110" s="99" t="s">
        <v>27</v>
      </c>
      <c r="D110" s="6">
        <f t="shared" si="36"/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</row>
    <row r="111" spans="1:9" ht="18" customHeight="1" x14ac:dyDescent="0.25">
      <c r="A111" s="130" t="s">
        <v>36</v>
      </c>
      <c r="B111" s="130" t="s">
        <v>136</v>
      </c>
      <c r="C111" s="48" t="s">
        <v>6</v>
      </c>
      <c r="D111" s="6">
        <f t="shared" si="36"/>
        <v>76172.676000000007</v>
      </c>
      <c r="E111" s="24">
        <f>E112+E113</f>
        <v>19891.310000000001</v>
      </c>
      <c r="F111" s="24">
        <f t="shared" ref="F111:I111" si="47">F112+F113</f>
        <v>13202.84</v>
      </c>
      <c r="G111" s="24">
        <f t="shared" si="47"/>
        <v>14518.286</v>
      </c>
      <c r="H111" s="24">
        <f t="shared" si="47"/>
        <v>14280.120000000003</v>
      </c>
      <c r="I111" s="24">
        <f t="shared" si="47"/>
        <v>14280.120000000003</v>
      </c>
    </row>
    <row r="112" spans="1:9" ht="27" customHeight="1" x14ac:dyDescent="0.25">
      <c r="A112" s="131"/>
      <c r="B112" s="131"/>
      <c r="C112" s="51" t="s">
        <v>52</v>
      </c>
      <c r="D112" s="6">
        <f t="shared" si="36"/>
        <v>70438.346000000005</v>
      </c>
      <c r="E112" s="24">
        <f>E115+E133+E151</f>
        <v>14156.980000000001</v>
      </c>
      <c r="F112" s="24">
        <f>F115+F133+F151</f>
        <v>13202.84</v>
      </c>
      <c r="G112" s="24">
        <f>G115+G133+G151</f>
        <v>14518.286</v>
      </c>
      <c r="H112" s="24">
        <f>H115+H133</f>
        <v>14280.120000000003</v>
      </c>
      <c r="I112" s="24">
        <f>I115+I133+I151</f>
        <v>14280.120000000003</v>
      </c>
    </row>
    <row r="113" spans="1:9" ht="18.75" customHeight="1" x14ac:dyDescent="0.25">
      <c r="A113" s="132"/>
      <c r="B113" s="132"/>
      <c r="C113" s="50" t="s">
        <v>27</v>
      </c>
      <c r="D113" s="6">
        <f t="shared" si="36"/>
        <v>5734.33</v>
      </c>
      <c r="E113" s="24">
        <f>E134</f>
        <v>5734.33</v>
      </c>
      <c r="F113" s="24">
        <f t="shared" ref="F113:G113" si="48">F134</f>
        <v>0</v>
      </c>
      <c r="G113" s="24">
        <f t="shared" si="48"/>
        <v>0</v>
      </c>
      <c r="H113" s="24">
        <f>H116+H134</f>
        <v>0</v>
      </c>
      <c r="I113" s="24">
        <f t="shared" ref="I113" si="49">I134</f>
        <v>0</v>
      </c>
    </row>
    <row r="114" spans="1:9" ht="17.25" customHeight="1" x14ac:dyDescent="0.25">
      <c r="A114" s="133" t="s">
        <v>69</v>
      </c>
      <c r="B114" s="130" t="s">
        <v>90</v>
      </c>
      <c r="C114" s="48" t="s">
        <v>6</v>
      </c>
      <c r="D114" s="6">
        <f t="shared" si="36"/>
        <v>44954.837</v>
      </c>
      <c r="E114" s="24">
        <f>E115+E116</f>
        <v>8870.43</v>
      </c>
      <c r="F114" s="24">
        <f>F115+F116</f>
        <v>8979.56</v>
      </c>
      <c r="G114" s="24">
        <f t="shared" ref="G114:I114" si="50">G115+G116</f>
        <v>9130.9470000000001</v>
      </c>
      <c r="H114" s="24">
        <f t="shared" si="50"/>
        <v>8986.9500000000007</v>
      </c>
      <c r="I114" s="24">
        <f t="shared" si="50"/>
        <v>8986.9500000000007</v>
      </c>
    </row>
    <row r="115" spans="1:9" ht="27" customHeight="1" x14ac:dyDescent="0.25">
      <c r="A115" s="134"/>
      <c r="B115" s="131"/>
      <c r="C115" s="51" t="s">
        <v>52</v>
      </c>
      <c r="D115" s="6">
        <f t="shared" si="36"/>
        <v>44954.837</v>
      </c>
      <c r="E115" s="24">
        <f>E118+E121+E124+E130</f>
        <v>8870.43</v>
      </c>
      <c r="F115" s="24">
        <f>F118+F121+F124+F130+F127</f>
        <v>8979.56</v>
      </c>
      <c r="G115" s="24">
        <f>G118+G121+G124+G130</f>
        <v>9130.9470000000001</v>
      </c>
      <c r="H115" s="24">
        <f t="shared" ref="H115:I115" si="51">H118+H121+H124+H130</f>
        <v>8986.9500000000007</v>
      </c>
      <c r="I115" s="24">
        <f t="shared" si="51"/>
        <v>8986.9500000000007</v>
      </c>
    </row>
    <row r="116" spans="1:9" ht="18" customHeight="1" x14ac:dyDescent="0.25">
      <c r="A116" s="135"/>
      <c r="B116" s="132"/>
      <c r="C116" s="50" t="s">
        <v>27</v>
      </c>
      <c r="D116" s="6">
        <f t="shared" si="36"/>
        <v>0</v>
      </c>
      <c r="E116" s="24">
        <f>E119+E122+E125+E131</f>
        <v>0</v>
      </c>
      <c r="F116" s="24">
        <f>F119+F122+F125+F131</f>
        <v>0</v>
      </c>
      <c r="G116" s="24">
        <f>G119+G122+G125+G131</f>
        <v>0</v>
      </c>
      <c r="H116" s="24">
        <f>H119+H122+H125+H131+H128</f>
        <v>0</v>
      </c>
      <c r="I116" s="24">
        <f>I119+I122+I125+I131</f>
        <v>0</v>
      </c>
    </row>
    <row r="117" spans="1:9" ht="15" customHeight="1" x14ac:dyDescent="0.25">
      <c r="A117" s="137" t="s">
        <v>37</v>
      </c>
      <c r="B117" s="130" t="s">
        <v>90</v>
      </c>
      <c r="C117" s="48" t="s">
        <v>6</v>
      </c>
      <c r="D117" s="6">
        <f t="shared" si="36"/>
        <v>26416.986999999997</v>
      </c>
      <c r="E117" s="24">
        <f>E118+E119</f>
        <v>5216.71</v>
      </c>
      <c r="F117" s="24">
        <f t="shared" ref="F117:I117" si="52">F118+F119</f>
        <v>5362.71</v>
      </c>
      <c r="G117" s="24">
        <f t="shared" si="52"/>
        <v>5279.1869999999999</v>
      </c>
      <c r="H117" s="24">
        <f t="shared" si="52"/>
        <v>5279.19</v>
      </c>
      <c r="I117" s="24">
        <f t="shared" si="52"/>
        <v>5279.19</v>
      </c>
    </row>
    <row r="118" spans="1:9" ht="27" customHeight="1" x14ac:dyDescent="0.25">
      <c r="A118" s="138"/>
      <c r="B118" s="131"/>
      <c r="C118" s="51" t="s">
        <v>52</v>
      </c>
      <c r="D118" s="6">
        <f t="shared" si="36"/>
        <v>26416.986999999997</v>
      </c>
      <c r="E118" s="24">
        <v>5216.71</v>
      </c>
      <c r="F118" s="24">
        <v>5362.71</v>
      </c>
      <c r="G118" s="24">
        <v>5279.1869999999999</v>
      </c>
      <c r="H118" s="24">
        <v>5279.19</v>
      </c>
      <c r="I118" s="24">
        <v>5279.19</v>
      </c>
    </row>
    <row r="119" spans="1:9" ht="17.25" customHeight="1" x14ac:dyDescent="0.25">
      <c r="A119" s="139"/>
      <c r="B119" s="132"/>
      <c r="C119" s="50" t="s">
        <v>27</v>
      </c>
      <c r="D119" s="6">
        <f t="shared" si="36"/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</row>
    <row r="120" spans="1:9" ht="15" customHeight="1" x14ac:dyDescent="0.25">
      <c r="A120" s="133" t="s">
        <v>38</v>
      </c>
      <c r="B120" s="130" t="s">
        <v>90</v>
      </c>
      <c r="C120" s="48" t="s">
        <v>6</v>
      </c>
      <c r="D120" s="6">
        <f t="shared" si="36"/>
        <v>7964.4</v>
      </c>
      <c r="E120" s="24">
        <f>E121+E122</f>
        <v>1572.23</v>
      </c>
      <c r="F120" s="24">
        <f t="shared" ref="F120:I120" si="53">F121+F122</f>
        <v>1609.24</v>
      </c>
      <c r="G120" s="24">
        <f t="shared" si="53"/>
        <v>1594.31</v>
      </c>
      <c r="H120" s="24">
        <f t="shared" si="53"/>
        <v>1594.31</v>
      </c>
      <c r="I120" s="24">
        <f t="shared" si="53"/>
        <v>1594.31</v>
      </c>
    </row>
    <row r="121" spans="1:9" ht="27" customHeight="1" x14ac:dyDescent="0.25">
      <c r="A121" s="134"/>
      <c r="B121" s="131"/>
      <c r="C121" s="51" t="s">
        <v>52</v>
      </c>
      <c r="D121" s="6">
        <f t="shared" si="36"/>
        <v>7964.4</v>
      </c>
      <c r="E121" s="24">
        <v>1572.23</v>
      </c>
      <c r="F121" s="24">
        <v>1609.24</v>
      </c>
      <c r="G121" s="24">
        <v>1594.31</v>
      </c>
      <c r="H121" s="24">
        <v>1594.31</v>
      </c>
      <c r="I121" s="24">
        <v>1594.31</v>
      </c>
    </row>
    <row r="122" spans="1:9" ht="18" customHeight="1" x14ac:dyDescent="0.25">
      <c r="A122" s="135"/>
      <c r="B122" s="132"/>
      <c r="C122" s="50" t="s">
        <v>27</v>
      </c>
      <c r="D122" s="6">
        <f t="shared" si="36"/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</row>
    <row r="123" spans="1:9" ht="15" customHeight="1" x14ac:dyDescent="0.25">
      <c r="A123" s="133" t="s">
        <v>101</v>
      </c>
      <c r="B123" s="130" t="s">
        <v>90</v>
      </c>
      <c r="C123" s="48" t="s">
        <v>6</v>
      </c>
      <c r="D123" s="6">
        <f t="shared" si="36"/>
        <v>10495.949999999999</v>
      </c>
      <c r="E123" s="24">
        <f>E124+E125</f>
        <v>2058.66</v>
      </c>
      <c r="F123" s="24">
        <f t="shared" ref="F123:I123" si="54">F124+F125</f>
        <v>1993.44</v>
      </c>
      <c r="G123" s="24">
        <f t="shared" si="54"/>
        <v>2243.9499999999998</v>
      </c>
      <c r="H123" s="24">
        <f t="shared" si="54"/>
        <v>2099.9499999999998</v>
      </c>
      <c r="I123" s="24">
        <f t="shared" si="54"/>
        <v>2099.9499999999998</v>
      </c>
    </row>
    <row r="124" spans="1:9" ht="27" customHeight="1" x14ac:dyDescent="0.25">
      <c r="A124" s="134"/>
      <c r="B124" s="131"/>
      <c r="C124" s="51" t="s">
        <v>52</v>
      </c>
      <c r="D124" s="6">
        <f t="shared" si="36"/>
        <v>10495.949999999999</v>
      </c>
      <c r="E124" s="24">
        <v>2058.66</v>
      </c>
      <c r="F124" s="24">
        <v>1993.44</v>
      </c>
      <c r="G124" s="24">
        <f>2099.95+144</f>
        <v>2243.9499999999998</v>
      </c>
      <c r="H124" s="24">
        <v>2099.9499999999998</v>
      </c>
      <c r="I124" s="24">
        <v>2099.9499999999998</v>
      </c>
    </row>
    <row r="125" spans="1:9" ht="16.5" customHeight="1" x14ac:dyDescent="0.25">
      <c r="A125" s="135"/>
      <c r="B125" s="132"/>
      <c r="C125" s="50" t="s">
        <v>27</v>
      </c>
      <c r="D125" s="6">
        <f t="shared" si="36"/>
        <v>0</v>
      </c>
      <c r="E125" s="24">
        <v>0</v>
      </c>
      <c r="F125" s="24">
        <v>0</v>
      </c>
      <c r="G125" s="14">
        <v>0</v>
      </c>
      <c r="H125" s="24">
        <v>0</v>
      </c>
      <c r="I125" s="14">
        <v>0</v>
      </c>
    </row>
    <row r="126" spans="1:9" ht="14.25" customHeight="1" x14ac:dyDescent="0.25">
      <c r="A126" s="140" t="s">
        <v>121</v>
      </c>
      <c r="B126" s="130" t="s">
        <v>96</v>
      </c>
      <c r="C126" s="60" t="s">
        <v>6</v>
      </c>
      <c r="D126" s="6">
        <f t="shared" si="36"/>
        <v>0</v>
      </c>
      <c r="E126" s="24">
        <v>0</v>
      </c>
      <c r="F126" s="24">
        <f>F127+F128</f>
        <v>0</v>
      </c>
      <c r="G126" s="14">
        <v>0</v>
      </c>
      <c r="H126" s="24">
        <f>H127+H128</f>
        <v>0</v>
      </c>
      <c r="I126" s="14">
        <v>0</v>
      </c>
    </row>
    <row r="127" spans="1:9" ht="39.75" customHeight="1" x14ac:dyDescent="0.25">
      <c r="A127" s="141"/>
      <c r="B127" s="131"/>
      <c r="C127" s="59" t="s">
        <v>73</v>
      </c>
      <c r="D127" s="6">
        <f t="shared" si="36"/>
        <v>0</v>
      </c>
      <c r="E127" s="24">
        <v>0</v>
      </c>
      <c r="F127" s="40">
        <v>0</v>
      </c>
      <c r="G127" s="38">
        <v>0</v>
      </c>
      <c r="H127" s="40">
        <v>0</v>
      </c>
      <c r="I127" s="14">
        <v>0</v>
      </c>
    </row>
    <row r="128" spans="1:9" ht="18.75" customHeight="1" x14ac:dyDescent="0.25">
      <c r="A128" s="142"/>
      <c r="B128" s="132"/>
      <c r="C128" s="61" t="s">
        <v>27</v>
      </c>
      <c r="D128" s="6">
        <f t="shared" si="36"/>
        <v>0</v>
      </c>
      <c r="E128" s="24">
        <v>0</v>
      </c>
      <c r="F128" s="24">
        <v>0</v>
      </c>
      <c r="G128" s="14">
        <v>0</v>
      </c>
      <c r="H128" s="24">
        <v>0</v>
      </c>
      <c r="I128" s="14">
        <v>0</v>
      </c>
    </row>
    <row r="129" spans="1:9" ht="16.5" customHeight="1" x14ac:dyDescent="0.25">
      <c r="A129" s="133" t="s">
        <v>122</v>
      </c>
      <c r="B129" s="130" t="s">
        <v>90</v>
      </c>
      <c r="C129" s="48" t="s">
        <v>6</v>
      </c>
      <c r="D129" s="6">
        <f t="shared" si="36"/>
        <v>77.5</v>
      </c>
      <c r="E129" s="24">
        <f>E130+E131</f>
        <v>22.83</v>
      </c>
      <c r="F129" s="24">
        <f t="shared" ref="F129:I129" si="55">F130+F131</f>
        <v>14.17</v>
      </c>
      <c r="G129" s="14">
        <f t="shared" si="55"/>
        <v>13.5</v>
      </c>
      <c r="H129" s="14">
        <f t="shared" si="55"/>
        <v>13.5</v>
      </c>
      <c r="I129" s="14">
        <f t="shared" si="55"/>
        <v>13.5</v>
      </c>
    </row>
    <row r="130" spans="1:9" ht="27" customHeight="1" x14ac:dyDescent="0.25">
      <c r="A130" s="134"/>
      <c r="B130" s="131"/>
      <c r="C130" s="51" t="s">
        <v>52</v>
      </c>
      <c r="D130" s="6">
        <f t="shared" si="36"/>
        <v>77.5</v>
      </c>
      <c r="E130" s="24">
        <v>22.83</v>
      </c>
      <c r="F130" s="24">
        <v>14.17</v>
      </c>
      <c r="G130" s="24">
        <v>13.5</v>
      </c>
      <c r="H130" s="24">
        <v>13.5</v>
      </c>
      <c r="I130" s="24">
        <v>13.5</v>
      </c>
    </row>
    <row r="131" spans="1:9" ht="18.75" customHeight="1" x14ac:dyDescent="0.25">
      <c r="A131" s="135"/>
      <c r="B131" s="132"/>
      <c r="C131" s="50" t="s">
        <v>27</v>
      </c>
      <c r="D131" s="6">
        <f t="shared" si="36"/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</row>
    <row r="132" spans="1:9" ht="15.75" customHeight="1" x14ac:dyDescent="0.25">
      <c r="A132" s="133" t="s">
        <v>68</v>
      </c>
      <c r="B132" s="130" t="s">
        <v>135</v>
      </c>
      <c r="C132" s="48" t="s">
        <v>6</v>
      </c>
      <c r="D132" s="6">
        <f t="shared" ref="D132:D213" si="56">G132+H132+I132+E132+F132</f>
        <v>30591.389000000003</v>
      </c>
      <c r="E132" s="24">
        <f>E133+E134</f>
        <v>10394.43</v>
      </c>
      <c r="F132" s="24">
        <f t="shared" ref="F132:I132" si="57">F133+F134</f>
        <v>4223.2800000000007</v>
      </c>
      <c r="G132" s="24">
        <f t="shared" si="57"/>
        <v>5387.3390000000009</v>
      </c>
      <c r="H132" s="24">
        <f t="shared" si="57"/>
        <v>5293.170000000001</v>
      </c>
      <c r="I132" s="24">
        <f t="shared" si="57"/>
        <v>5293.170000000001</v>
      </c>
    </row>
    <row r="133" spans="1:9" ht="27" customHeight="1" x14ac:dyDescent="0.25">
      <c r="A133" s="134"/>
      <c r="B133" s="131"/>
      <c r="C133" s="51" t="s">
        <v>52</v>
      </c>
      <c r="D133" s="6">
        <f t="shared" si="56"/>
        <v>24857.059000000001</v>
      </c>
      <c r="E133" s="24">
        <f>E136+E139+E142+E148+E145</f>
        <v>4660.1000000000004</v>
      </c>
      <c r="F133" s="24">
        <f>F136+F139+F142+F148+F145</f>
        <v>4223.2800000000007</v>
      </c>
      <c r="G133" s="24">
        <f>G136+G139+G142+G148</f>
        <v>5387.3390000000009</v>
      </c>
      <c r="H133" s="24">
        <f>H136+H139+H142+H148</f>
        <v>5293.170000000001</v>
      </c>
      <c r="I133" s="24">
        <f>I136+I139+I142+I148</f>
        <v>5293.170000000001</v>
      </c>
    </row>
    <row r="134" spans="1:9" ht="15.75" customHeight="1" x14ac:dyDescent="0.25">
      <c r="A134" s="135"/>
      <c r="B134" s="132"/>
      <c r="C134" s="50" t="s">
        <v>27</v>
      </c>
      <c r="D134" s="6">
        <f t="shared" si="56"/>
        <v>5734.33</v>
      </c>
      <c r="E134" s="24">
        <f>E137+E140+E143+E149+E146</f>
        <v>5734.33</v>
      </c>
      <c r="F134" s="24">
        <f>F137+F140+F143+F149</f>
        <v>0</v>
      </c>
      <c r="G134" s="24">
        <f>G137+G140+G143+G149</f>
        <v>0</v>
      </c>
      <c r="H134" s="24">
        <f>H137+H140+H143+H149+H146</f>
        <v>0</v>
      </c>
      <c r="I134" s="24">
        <f>I137+I140+I143+I149</f>
        <v>0</v>
      </c>
    </row>
    <row r="135" spans="1:9" ht="14.25" customHeight="1" x14ac:dyDescent="0.25">
      <c r="A135" s="137" t="s">
        <v>39</v>
      </c>
      <c r="B135" s="130" t="s">
        <v>135</v>
      </c>
      <c r="C135" s="48" t="s">
        <v>6</v>
      </c>
      <c r="D135" s="6">
        <f t="shared" si="56"/>
        <v>10386.11</v>
      </c>
      <c r="E135" s="24">
        <f>E136</f>
        <v>2001.47</v>
      </c>
      <c r="F135" s="24">
        <f t="shared" ref="F135:I135" si="58">F136+F137</f>
        <v>2042.25</v>
      </c>
      <c r="G135" s="24">
        <f t="shared" si="58"/>
        <v>2114.13</v>
      </c>
      <c r="H135" s="24">
        <f t="shared" si="58"/>
        <v>2114.13</v>
      </c>
      <c r="I135" s="24">
        <f t="shared" si="58"/>
        <v>2114.13</v>
      </c>
    </row>
    <row r="136" spans="1:9" ht="27" customHeight="1" x14ac:dyDescent="0.25">
      <c r="A136" s="138"/>
      <c r="B136" s="131"/>
      <c r="C136" s="51" t="s">
        <v>52</v>
      </c>
      <c r="D136" s="6">
        <f t="shared" si="56"/>
        <v>10386.11</v>
      </c>
      <c r="E136" s="24">
        <v>2001.47</v>
      </c>
      <c r="F136" s="24">
        <v>2042.25</v>
      </c>
      <c r="G136" s="24">
        <v>2114.13</v>
      </c>
      <c r="H136" s="24">
        <v>2114.13</v>
      </c>
      <c r="I136" s="24">
        <v>2114.13</v>
      </c>
    </row>
    <row r="137" spans="1:9" ht="18.75" customHeight="1" x14ac:dyDescent="0.25">
      <c r="A137" s="139"/>
      <c r="B137" s="132"/>
      <c r="C137" s="50" t="s">
        <v>27</v>
      </c>
      <c r="D137" s="6">
        <f t="shared" si="56"/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</row>
    <row r="138" spans="1:9" ht="15.75" customHeight="1" x14ac:dyDescent="0.25">
      <c r="A138" s="133" t="s">
        <v>40</v>
      </c>
      <c r="B138" s="130" t="s">
        <v>135</v>
      </c>
      <c r="C138" s="48" t="s">
        <v>6</v>
      </c>
      <c r="D138" s="6">
        <f t="shared" si="56"/>
        <v>3134.51</v>
      </c>
      <c r="E138" s="24">
        <f>E139+E140</f>
        <v>603.24</v>
      </c>
      <c r="F138" s="24">
        <f t="shared" ref="F138" si="59">F139+F140</f>
        <v>615.86</v>
      </c>
      <c r="G138" s="24">
        <f>G139+G140</f>
        <v>638.47</v>
      </c>
      <c r="H138" s="24">
        <f t="shared" ref="H138:I138" si="60">H139+H140</f>
        <v>638.47</v>
      </c>
      <c r="I138" s="24">
        <f t="shared" si="60"/>
        <v>638.47</v>
      </c>
    </row>
    <row r="139" spans="1:9" ht="27" customHeight="1" x14ac:dyDescent="0.25">
      <c r="A139" s="134"/>
      <c r="B139" s="131"/>
      <c r="C139" s="51" t="s">
        <v>52</v>
      </c>
      <c r="D139" s="6">
        <f t="shared" si="56"/>
        <v>3134.51</v>
      </c>
      <c r="E139" s="24">
        <v>603.24</v>
      </c>
      <c r="F139" s="24">
        <v>615.86</v>
      </c>
      <c r="G139" s="24">
        <v>638.47</v>
      </c>
      <c r="H139" s="24">
        <v>638.47</v>
      </c>
      <c r="I139" s="24">
        <v>638.47</v>
      </c>
    </row>
    <row r="140" spans="1:9" ht="18.75" customHeight="1" x14ac:dyDescent="0.25">
      <c r="A140" s="135"/>
      <c r="B140" s="132"/>
      <c r="C140" s="50" t="s">
        <v>27</v>
      </c>
      <c r="D140" s="6">
        <f t="shared" si="56"/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</row>
    <row r="141" spans="1:9" ht="17.25" customHeight="1" x14ac:dyDescent="0.25">
      <c r="A141" s="133" t="s">
        <v>41</v>
      </c>
      <c r="B141" s="130" t="s">
        <v>135</v>
      </c>
      <c r="C141" s="48" t="s">
        <v>6</v>
      </c>
      <c r="D141" s="6">
        <f t="shared" si="56"/>
        <v>11099.589</v>
      </c>
      <c r="E141" s="24">
        <f>E142+E143</f>
        <v>1865.37</v>
      </c>
      <c r="F141" s="24">
        <f>F142+F143</f>
        <v>1558</v>
      </c>
      <c r="G141" s="24">
        <f>G142+G143</f>
        <v>2621.5189999999998</v>
      </c>
      <c r="H141" s="24">
        <f t="shared" ref="H141:I141" si="61">H142+H143</f>
        <v>2527.35</v>
      </c>
      <c r="I141" s="24">
        <f t="shared" si="61"/>
        <v>2527.35</v>
      </c>
    </row>
    <row r="142" spans="1:9" ht="27" customHeight="1" x14ac:dyDescent="0.25">
      <c r="A142" s="134"/>
      <c r="B142" s="131"/>
      <c r="C142" s="51" t="s">
        <v>52</v>
      </c>
      <c r="D142" s="6">
        <f t="shared" si="56"/>
        <v>11099.589</v>
      </c>
      <c r="E142" s="24">
        <v>1865.37</v>
      </c>
      <c r="F142" s="24">
        <v>1558</v>
      </c>
      <c r="G142" s="24">
        <f>2561.519+60</f>
        <v>2621.5189999999998</v>
      </c>
      <c r="H142" s="24">
        <v>2527.35</v>
      </c>
      <c r="I142" s="24">
        <v>2527.35</v>
      </c>
    </row>
    <row r="143" spans="1:9" ht="16.5" customHeight="1" x14ac:dyDescent="0.25">
      <c r="A143" s="135"/>
      <c r="B143" s="132"/>
      <c r="C143" s="50" t="s">
        <v>27</v>
      </c>
      <c r="D143" s="6">
        <f t="shared" si="56"/>
        <v>0</v>
      </c>
      <c r="E143" s="24"/>
      <c r="F143" s="24">
        <v>0</v>
      </c>
      <c r="G143" s="14">
        <v>0</v>
      </c>
      <c r="H143" s="24">
        <v>0</v>
      </c>
      <c r="I143" s="14">
        <v>0</v>
      </c>
    </row>
    <row r="144" spans="1:9" ht="12.75" customHeight="1" x14ac:dyDescent="0.25">
      <c r="A144" s="133" t="s">
        <v>70</v>
      </c>
      <c r="B144" s="130" t="s">
        <v>135</v>
      </c>
      <c r="C144" s="62" t="s">
        <v>6</v>
      </c>
      <c r="D144" s="6">
        <f t="shared" si="56"/>
        <v>5911.68</v>
      </c>
      <c r="E144" s="24">
        <f>E145+E146</f>
        <v>5911.68</v>
      </c>
      <c r="F144" s="24">
        <f t="shared" ref="F144:I144" si="62">F145+F146</f>
        <v>0</v>
      </c>
      <c r="G144" s="24">
        <f t="shared" si="62"/>
        <v>0</v>
      </c>
      <c r="H144" s="24">
        <f t="shared" si="62"/>
        <v>0</v>
      </c>
      <c r="I144" s="24">
        <f t="shared" si="62"/>
        <v>0</v>
      </c>
    </row>
    <row r="145" spans="1:9" ht="27" customHeight="1" x14ac:dyDescent="0.25">
      <c r="A145" s="134"/>
      <c r="B145" s="131"/>
      <c r="C145" s="64" t="s">
        <v>52</v>
      </c>
      <c r="D145" s="6">
        <f t="shared" si="56"/>
        <v>177.35</v>
      </c>
      <c r="E145" s="24">
        <v>177.35</v>
      </c>
      <c r="F145" s="24">
        <v>0</v>
      </c>
      <c r="G145" s="14">
        <v>0</v>
      </c>
      <c r="H145" s="24">
        <v>0</v>
      </c>
      <c r="I145" s="14">
        <v>0</v>
      </c>
    </row>
    <row r="146" spans="1:9" ht="18.75" customHeight="1" x14ac:dyDescent="0.25">
      <c r="A146" s="135"/>
      <c r="B146" s="132"/>
      <c r="C146" s="63" t="s">
        <v>27</v>
      </c>
      <c r="D146" s="6">
        <f t="shared" si="56"/>
        <v>5734.33</v>
      </c>
      <c r="E146" s="24">
        <v>5734.33</v>
      </c>
      <c r="F146" s="24">
        <v>0</v>
      </c>
      <c r="G146" s="14">
        <v>0</v>
      </c>
      <c r="H146" s="24">
        <v>0</v>
      </c>
      <c r="I146" s="14">
        <v>0</v>
      </c>
    </row>
    <row r="147" spans="1:9" ht="15" customHeight="1" x14ac:dyDescent="0.25">
      <c r="A147" s="133" t="s">
        <v>42</v>
      </c>
      <c r="B147" s="130" t="s">
        <v>135</v>
      </c>
      <c r="C147" s="48" t="s">
        <v>6</v>
      </c>
      <c r="D147" s="6">
        <f t="shared" si="56"/>
        <v>59.500000000000007</v>
      </c>
      <c r="E147" s="24">
        <f>E148+E149</f>
        <v>12.67</v>
      </c>
      <c r="F147" s="24">
        <f t="shared" ref="F147:I147" si="63">F148+F149</f>
        <v>7.17</v>
      </c>
      <c r="G147" s="14">
        <f t="shared" si="63"/>
        <v>13.22</v>
      </c>
      <c r="H147" s="14">
        <f t="shared" si="63"/>
        <v>13.22</v>
      </c>
      <c r="I147" s="14">
        <f t="shared" si="63"/>
        <v>13.22</v>
      </c>
    </row>
    <row r="148" spans="1:9" ht="27" customHeight="1" x14ac:dyDescent="0.25">
      <c r="A148" s="134"/>
      <c r="B148" s="131"/>
      <c r="C148" s="51" t="s">
        <v>52</v>
      </c>
      <c r="D148" s="6">
        <f t="shared" si="56"/>
        <v>59.500000000000007</v>
      </c>
      <c r="E148" s="24">
        <v>12.67</v>
      </c>
      <c r="F148" s="24">
        <v>7.17</v>
      </c>
      <c r="G148" s="24">
        <v>13.22</v>
      </c>
      <c r="H148" s="24">
        <v>13.22</v>
      </c>
      <c r="I148" s="24">
        <v>13.22</v>
      </c>
    </row>
    <row r="149" spans="1:9" ht="19.5" customHeight="1" x14ac:dyDescent="0.25">
      <c r="A149" s="135"/>
      <c r="B149" s="132"/>
      <c r="C149" s="50" t="s">
        <v>27</v>
      </c>
      <c r="D149" s="6">
        <f t="shared" si="56"/>
        <v>0</v>
      </c>
      <c r="E149" s="24">
        <v>0</v>
      </c>
      <c r="F149" s="24">
        <v>0</v>
      </c>
      <c r="G149" s="14">
        <v>0</v>
      </c>
      <c r="H149" s="24">
        <v>0</v>
      </c>
      <c r="I149" s="14">
        <v>0</v>
      </c>
    </row>
    <row r="150" spans="1:9" ht="15.75" customHeight="1" x14ac:dyDescent="0.25">
      <c r="A150" s="133" t="s">
        <v>67</v>
      </c>
      <c r="B150" s="130" t="s">
        <v>115</v>
      </c>
      <c r="C150" s="48" t="s">
        <v>6</v>
      </c>
      <c r="D150" s="6">
        <f t="shared" si="56"/>
        <v>626.44999999999993</v>
      </c>
      <c r="E150" s="24">
        <f>E151+E152</f>
        <v>626.44999999999993</v>
      </c>
      <c r="F150" s="24">
        <f t="shared" ref="F150:G150" si="64">F151+F152</f>
        <v>0</v>
      </c>
      <c r="G150" s="14">
        <f t="shared" si="64"/>
        <v>0</v>
      </c>
      <c r="H150" s="24">
        <f t="shared" ref="H150:I150" si="65">H151+H152</f>
        <v>0</v>
      </c>
      <c r="I150" s="14">
        <f t="shared" si="65"/>
        <v>0</v>
      </c>
    </row>
    <row r="151" spans="1:9" ht="27" customHeight="1" x14ac:dyDescent="0.25">
      <c r="A151" s="134"/>
      <c r="B151" s="131"/>
      <c r="C151" s="51" t="s">
        <v>52</v>
      </c>
      <c r="D151" s="6">
        <f t="shared" si="56"/>
        <v>626.44999999999993</v>
      </c>
      <c r="E151" s="24">
        <f>E154+E157+E160+E163</f>
        <v>626.44999999999993</v>
      </c>
      <c r="F151" s="24">
        <f>F154+F157+F160+F163</f>
        <v>0</v>
      </c>
      <c r="G151" s="14">
        <f>G154+G157+G160+G163</f>
        <v>0</v>
      </c>
      <c r="H151" s="24">
        <f>H154+H157+H160+H163</f>
        <v>0</v>
      </c>
      <c r="I151" s="14">
        <f>I154+I157+I160+I163</f>
        <v>0</v>
      </c>
    </row>
    <row r="152" spans="1:9" ht="20.25" customHeight="1" x14ac:dyDescent="0.25">
      <c r="A152" s="135"/>
      <c r="B152" s="132"/>
      <c r="C152" s="50" t="s">
        <v>27</v>
      </c>
      <c r="D152" s="6">
        <f t="shared" si="56"/>
        <v>0</v>
      </c>
      <c r="E152" s="24">
        <f>E155+E158+E161+E164</f>
        <v>0</v>
      </c>
      <c r="F152" s="24">
        <f t="shared" ref="F152:G152" si="66">F155+F158+F161+F164</f>
        <v>0</v>
      </c>
      <c r="G152" s="14">
        <f t="shared" si="66"/>
        <v>0</v>
      </c>
      <c r="H152" s="24">
        <f t="shared" ref="H152:I152" si="67">H155+H158+H161+H164</f>
        <v>0</v>
      </c>
      <c r="I152" s="14">
        <f t="shared" si="67"/>
        <v>0</v>
      </c>
    </row>
    <row r="153" spans="1:9" ht="16.5" customHeight="1" x14ac:dyDescent="0.25">
      <c r="A153" s="137" t="s">
        <v>43</v>
      </c>
      <c r="B153" s="130" t="s">
        <v>116</v>
      </c>
      <c r="C153" s="48" t="s">
        <v>6</v>
      </c>
      <c r="D153" s="6">
        <f t="shared" si="56"/>
        <v>347.33</v>
      </c>
      <c r="E153" s="24">
        <f>E154+E155</f>
        <v>347.33</v>
      </c>
      <c r="F153" s="24">
        <f t="shared" ref="F153:G153" si="68">F154+F155</f>
        <v>0</v>
      </c>
      <c r="G153" s="14">
        <f t="shared" si="68"/>
        <v>0</v>
      </c>
      <c r="H153" s="24">
        <f t="shared" ref="H153:I153" si="69">H154+H155</f>
        <v>0</v>
      </c>
      <c r="I153" s="14">
        <f t="shared" si="69"/>
        <v>0</v>
      </c>
    </row>
    <row r="154" spans="1:9" ht="27" customHeight="1" x14ac:dyDescent="0.25">
      <c r="A154" s="138"/>
      <c r="B154" s="131"/>
      <c r="C154" s="51" t="s">
        <v>52</v>
      </c>
      <c r="D154" s="6">
        <f t="shared" si="56"/>
        <v>347.33</v>
      </c>
      <c r="E154" s="24">
        <v>347.33</v>
      </c>
      <c r="F154" s="24">
        <v>0</v>
      </c>
      <c r="G154" s="14">
        <v>0</v>
      </c>
      <c r="H154" s="24">
        <v>0</v>
      </c>
      <c r="I154" s="14">
        <v>0</v>
      </c>
    </row>
    <row r="155" spans="1:9" ht="17.25" customHeight="1" x14ac:dyDescent="0.25">
      <c r="A155" s="139"/>
      <c r="B155" s="132"/>
      <c r="C155" s="50" t="s">
        <v>27</v>
      </c>
      <c r="D155" s="6">
        <f t="shared" si="56"/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</row>
    <row r="156" spans="1:9" ht="17.25" customHeight="1" x14ac:dyDescent="0.25">
      <c r="A156" s="133" t="s">
        <v>44</v>
      </c>
      <c r="B156" s="130" t="s">
        <v>115</v>
      </c>
      <c r="C156" s="48" t="s">
        <v>6</v>
      </c>
      <c r="D156" s="6">
        <f t="shared" si="56"/>
        <v>104.89</v>
      </c>
      <c r="E156" s="24">
        <f>E157+E158</f>
        <v>104.89</v>
      </c>
      <c r="F156" s="14">
        <f t="shared" ref="F156:G156" si="70">F157+F158</f>
        <v>0</v>
      </c>
      <c r="G156" s="14">
        <f t="shared" si="70"/>
        <v>0</v>
      </c>
      <c r="H156" s="14">
        <f t="shared" ref="H156:I156" si="71">H157+H158</f>
        <v>0</v>
      </c>
      <c r="I156" s="14">
        <f t="shared" si="71"/>
        <v>0</v>
      </c>
    </row>
    <row r="157" spans="1:9" ht="27" customHeight="1" x14ac:dyDescent="0.25">
      <c r="A157" s="134"/>
      <c r="B157" s="131"/>
      <c r="C157" s="51" t="s">
        <v>52</v>
      </c>
      <c r="D157" s="6">
        <f t="shared" si="56"/>
        <v>104.89</v>
      </c>
      <c r="E157" s="24">
        <v>104.89</v>
      </c>
      <c r="F157" s="14">
        <v>0</v>
      </c>
      <c r="G157" s="14">
        <v>0</v>
      </c>
      <c r="H157" s="14">
        <v>0</v>
      </c>
      <c r="I157" s="14">
        <v>0</v>
      </c>
    </row>
    <row r="158" spans="1:9" ht="16.5" customHeight="1" x14ac:dyDescent="0.25">
      <c r="A158" s="135"/>
      <c r="B158" s="132"/>
      <c r="C158" s="50" t="s">
        <v>27</v>
      </c>
      <c r="D158" s="6">
        <f t="shared" si="56"/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</row>
    <row r="159" spans="1:9" ht="17.25" customHeight="1" x14ac:dyDescent="0.25">
      <c r="A159" s="133" t="s">
        <v>45</v>
      </c>
      <c r="B159" s="130" t="s">
        <v>115</v>
      </c>
      <c r="C159" s="48" t="s">
        <v>6</v>
      </c>
      <c r="D159" s="6">
        <f t="shared" si="56"/>
        <v>168.37</v>
      </c>
      <c r="E159" s="24">
        <f>E160+E161</f>
        <v>168.37</v>
      </c>
      <c r="F159" s="14">
        <f t="shared" ref="F159:G159" si="72">F160+F161</f>
        <v>0</v>
      </c>
      <c r="G159" s="14">
        <f t="shared" si="72"/>
        <v>0</v>
      </c>
      <c r="H159" s="14">
        <f t="shared" ref="H159:I159" si="73">H160+H161</f>
        <v>0</v>
      </c>
      <c r="I159" s="14">
        <f t="shared" si="73"/>
        <v>0</v>
      </c>
    </row>
    <row r="160" spans="1:9" ht="27" customHeight="1" x14ac:dyDescent="0.25">
      <c r="A160" s="134"/>
      <c r="B160" s="131"/>
      <c r="C160" s="51" t="s">
        <v>52</v>
      </c>
      <c r="D160" s="6">
        <f t="shared" si="56"/>
        <v>168.37</v>
      </c>
      <c r="E160" s="24">
        <v>168.37</v>
      </c>
      <c r="F160" s="14">
        <v>0</v>
      </c>
      <c r="G160" s="14">
        <v>0</v>
      </c>
      <c r="H160" s="14">
        <v>0</v>
      </c>
      <c r="I160" s="14">
        <v>0</v>
      </c>
    </row>
    <row r="161" spans="1:9" ht="16.5" customHeight="1" x14ac:dyDescent="0.25">
      <c r="A161" s="135"/>
      <c r="B161" s="132"/>
      <c r="C161" s="50" t="s">
        <v>27</v>
      </c>
      <c r="D161" s="6">
        <f t="shared" si="56"/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</row>
    <row r="162" spans="1:9" ht="15" customHeight="1" x14ac:dyDescent="0.25">
      <c r="A162" s="74" t="s">
        <v>75</v>
      </c>
      <c r="B162" s="130" t="s">
        <v>115</v>
      </c>
      <c r="C162" s="48" t="s">
        <v>6</v>
      </c>
      <c r="D162" s="6">
        <f t="shared" si="56"/>
        <v>5.86</v>
      </c>
      <c r="E162" s="24">
        <f>E163+E164</f>
        <v>5.86</v>
      </c>
      <c r="F162" s="14">
        <f t="shared" ref="F162:G162" si="74">F163+F164</f>
        <v>0</v>
      </c>
      <c r="G162" s="14">
        <f t="shared" si="74"/>
        <v>0</v>
      </c>
      <c r="H162" s="14">
        <f t="shared" ref="H162:I162" si="75">H163+H164</f>
        <v>0</v>
      </c>
      <c r="I162" s="14">
        <f t="shared" si="75"/>
        <v>0</v>
      </c>
    </row>
    <row r="163" spans="1:9" ht="27" customHeight="1" x14ac:dyDescent="0.25">
      <c r="A163" s="78"/>
      <c r="B163" s="131"/>
      <c r="C163" s="51" t="s">
        <v>52</v>
      </c>
      <c r="D163" s="6">
        <f t="shared" si="56"/>
        <v>5.86</v>
      </c>
      <c r="E163" s="24">
        <v>5.86</v>
      </c>
      <c r="F163" s="14">
        <v>0</v>
      </c>
      <c r="G163" s="14">
        <v>0</v>
      </c>
      <c r="H163" s="14">
        <v>0</v>
      </c>
      <c r="I163" s="14">
        <v>0</v>
      </c>
    </row>
    <row r="164" spans="1:9" ht="17.25" customHeight="1" x14ac:dyDescent="0.25">
      <c r="A164" s="75"/>
      <c r="B164" s="132"/>
      <c r="C164" s="50" t="s">
        <v>27</v>
      </c>
      <c r="D164" s="6">
        <f t="shared" si="56"/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</row>
    <row r="165" spans="1:9" ht="17.25" customHeight="1" x14ac:dyDescent="0.25">
      <c r="A165" s="127" t="s">
        <v>152</v>
      </c>
      <c r="B165" s="130" t="s">
        <v>137</v>
      </c>
      <c r="C165" s="123" t="s">
        <v>6</v>
      </c>
      <c r="D165" s="6">
        <f t="shared" ref="D165:D176" si="76">G165+H165+I165+E165+F165</f>
        <v>1109.4100000000001</v>
      </c>
      <c r="E165" s="24">
        <f>E166+E167</f>
        <v>18.649999999999999</v>
      </c>
      <c r="F165" s="24">
        <f t="shared" ref="F165" si="77">F166</f>
        <v>9</v>
      </c>
      <c r="G165" s="14">
        <f>G166</f>
        <v>1081.76</v>
      </c>
      <c r="H165" s="14">
        <f t="shared" ref="H165:I165" si="78">H166</f>
        <v>0</v>
      </c>
      <c r="I165" s="14">
        <f t="shared" si="78"/>
        <v>0</v>
      </c>
    </row>
    <row r="166" spans="1:9" ht="17.25" customHeight="1" x14ac:dyDescent="0.25">
      <c r="A166" s="128"/>
      <c r="B166" s="131"/>
      <c r="C166" s="122" t="s">
        <v>52</v>
      </c>
      <c r="D166" s="6">
        <f t="shared" si="76"/>
        <v>1109.4100000000001</v>
      </c>
      <c r="E166" s="24">
        <f>E169+E172+E175</f>
        <v>18.649999999999999</v>
      </c>
      <c r="F166" s="24">
        <f t="shared" ref="F166:I166" si="79">F169+F172+F175</f>
        <v>9</v>
      </c>
      <c r="G166" s="24">
        <f t="shared" si="79"/>
        <v>1081.76</v>
      </c>
      <c r="H166" s="24">
        <f t="shared" si="79"/>
        <v>0</v>
      </c>
      <c r="I166" s="24">
        <f t="shared" si="79"/>
        <v>0</v>
      </c>
    </row>
    <row r="167" spans="1:9" ht="17.25" customHeight="1" x14ac:dyDescent="0.25">
      <c r="A167" s="129"/>
      <c r="B167" s="132"/>
      <c r="C167" s="125" t="s">
        <v>27</v>
      </c>
      <c r="D167" s="6">
        <f t="shared" si="76"/>
        <v>0</v>
      </c>
      <c r="E167" s="24">
        <f>E170+E173+E176</f>
        <v>0</v>
      </c>
      <c r="F167" s="24">
        <f t="shared" ref="F167:I167" si="80">F170+F173+F176</f>
        <v>0</v>
      </c>
      <c r="G167" s="24">
        <f t="shared" si="80"/>
        <v>0</v>
      </c>
      <c r="H167" s="24">
        <f t="shared" si="80"/>
        <v>0</v>
      </c>
      <c r="I167" s="24">
        <f t="shared" si="80"/>
        <v>0</v>
      </c>
    </row>
    <row r="168" spans="1:9" ht="17.25" customHeight="1" x14ac:dyDescent="0.25">
      <c r="A168" s="127" t="s">
        <v>153</v>
      </c>
      <c r="B168" s="130" t="s">
        <v>90</v>
      </c>
      <c r="C168" s="76" t="s">
        <v>6</v>
      </c>
      <c r="D168" s="6">
        <f t="shared" si="76"/>
        <v>479.67</v>
      </c>
      <c r="E168" s="24">
        <f>E169+E170</f>
        <v>11.67</v>
      </c>
      <c r="F168" s="24">
        <f t="shared" ref="F168" si="81">F169</f>
        <v>0</v>
      </c>
      <c r="G168" s="14">
        <f>G169</f>
        <v>468</v>
      </c>
      <c r="H168" s="14">
        <f t="shared" ref="H168:I168" si="82">H169</f>
        <v>0</v>
      </c>
      <c r="I168" s="14">
        <f t="shared" si="82"/>
        <v>0</v>
      </c>
    </row>
    <row r="169" spans="1:9" ht="17.25" customHeight="1" x14ac:dyDescent="0.25">
      <c r="A169" s="128"/>
      <c r="B169" s="131"/>
      <c r="C169" s="79" t="s">
        <v>52</v>
      </c>
      <c r="D169" s="6">
        <f t="shared" si="76"/>
        <v>479.67</v>
      </c>
      <c r="E169" s="24">
        <v>11.67</v>
      </c>
      <c r="F169" s="24">
        <v>0</v>
      </c>
      <c r="G169" s="24">
        <f>612-144</f>
        <v>468</v>
      </c>
      <c r="H169" s="24">
        <v>0</v>
      </c>
      <c r="I169" s="24">
        <v>0</v>
      </c>
    </row>
    <row r="170" spans="1:9" ht="17.25" customHeight="1" x14ac:dyDescent="0.25">
      <c r="A170" s="129"/>
      <c r="B170" s="132"/>
      <c r="C170" s="77" t="s">
        <v>27</v>
      </c>
      <c r="D170" s="6">
        <f t="shared" si="76"/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</row>
    <row r="171" spans="1:9" ht="17.25" customHeight="1" x14ac:dyDescent="0.25">
      <c r="A171" s="127" t="s">
        <v>154</v>
      </c>
      <c r="B171" s="130" t="s">
        <v>135</v>
      </c>
      <c r="C171" s="107" t="s">
        <v>6</v>
      </c>
      <c r="D171" s="6">
        <f t="shared" si="76"/>
        <v>469.76</v>
      </c>
      <c r="E171" s="24">
        <f>E172+E173</f>
        <v>0</v>
      </c>
      <c r="F171" s="24">
        <f t="shared" ref="F171" si="83">F172</f>
        <v>0</v>
      </c>
      <c r="G171" s="24">
        <f>G172</f>
        <v>469.76</v>
      </c>
      <c r="H171" s="24">
        <f t="shared" ref="H171:I171" si="84">H172</f>
        <v>0</v>
      </c>
      <c r="I171" s="24">
        <f t="shared" si="84"/>
        <v>0</v>
      </c>
    </row>
    <row r="172" spans="1:9" ht="17.25" customHeight="1" x14ac:dyDescent="0.25">
      <c r="A172" s="128"/>
      <c r="B172" s="131"/>
      <c r="C172" s="106" t="s">
        <v>52</v>
      </c>
      <c r="D172" s="6">
        <f t="shared" si="76"/>
        <v>469.76</v>
      </c>
      <c r="E172" s="24">
        <v>0</v>
      </c>
      <c r="F172" s="24">
        <v>0</v>
      </c>
      <c r="G172" s="24">
        <v>469.76</v>
      </c>
      <c r="H172" s="24">
        <v>0</v>
      </c>
      <c r="I172" s="24">
        <v>0</v>
      </c>
    </row>
    <row r="173" spans="1:9" ht="17.25" customHeight="1" x14ac:dyDescent="0.25">
      <c r="A173" s="129"/>
      <c r="B173" s="132"/>
      <c r="C173" s="108" t="s">
        <v>27</v>
      </c>
      <c r="D173" s="6">
        <f t="shared" si="76"/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</row>
    <row r="174" spans="1:9" ht="17.25" customHeight="1" x14ac:dyDescent="0.25">
      <c r="A174" s="127" t="s">
        <v>155</v>
      </c>
      <c r="B174" s="130" t="s">
        <v>78</v>
      </c>
      <c r="C174" s="71" t="s">
        <v>6</v>
      </c>
      <c r="D174" s="6">
        <f t="shared" si="76"/>
        <v>159.97999999999999</v>
      </c>
      <c r="E174" s="24">
        <f>E175+E176</f>
        <v>6.98</v>
      </c>
      <c r="F174" s="24">
        <f t="shared" ref="F174" si="85">F175</f>
        <v>9</v>
      </c>
      <c r="G174" s="24">
        <f>G175</f>
        <v>144</v>
      </c>
      <c r="H174" s="24">
        <f t="shared" ref="H174:I174" si="86">H175</f>
        <v>0</v>
      </c>
      <c r="I174" s="24">
        <f t="shared" si="86"/>
        <v>0</v>
      </c>
    </row>
    <row r="175" spans="1:9" ht="17.25" customHeight="1" x14ac:dyDescent="0.25">
      <c r="A175" s="128"/>
      <c r="B175" s="131"/>
      <c r="C175" s="73" t="s">
        <v>52</v>
      </c>
      <c r="D175" s="6">
        <f t="shared" si="76"/>
        <v>159.97999999999999</v>
      </c>
      <c r="E175" s="24">
        <v>6.98</v>
      </c>
      <c r="F175" s="24">
        <v>9</v>
      </c>
      <c r="G175" s="24">
        <f>167.5-23.5</f>
        <v>144</v>
      </c>
      <c r="H175" s="24">
        <v>0</v>
      </c>
      <c r="I175" s="24">
        <v>0</v>
      </c>
    </row>
    <row r="176" spans="1:9" ht="17.25" customHeight="1" x14ac:dyDescent="0.25">
      <c r="A176" s="129"/>
      <c r="B176" s="132"/>
      <c r="C176" s="72" t="s">
        <v>27</v>
      </c>
      <c r="D176" s="6">
        <f t="shared" si="76"/>
        <v>0</v>
      </c>
      <c r="E176" s="24">
        <v>0</v>
      </c>
      <c r="F176" s="24">
        <v>0</v>
      </c>
      <c r="G176" s="14">
        <v>0</v>
      </c>
      <c r="H176" s="24">
        <v>0</v>
      </c>
      <c r="I176" s="14">
        <v>0</v>
      </c>
    </row>
    <row r="177" spans="1:9" ht="16.5" customHeight="1" x14ac:dyDescent="0.25">
      <c r="A177" s="148" t="s">
        <v>22</v>
      </c>
      <c r="B177" s="130" t="s">
        <v>85</v>
      </c>
      <c r="C177" s="9" t="s">
        <v>8</v>
      </c>
      <c r="D177" s="10">
        <f t="shared" si="56"/>
        <v>57526.634000000005</v>
      </c>
      <c r="E177" s="10">
        <f>E178+E179</f>
        <v>10382.150000000001</v>
      </c>
      <c r="F177" s="10">
        <f>F178+F179</f>
        <v>11979.230000000001</v>
      </c>
      <c r="G177" s="10">
        <f>G178+G179</f>
        <v>12632.234</v>
      </c>
      <c r="H177" s="10">
        <f>H178+H179</f>
        <v>11266.51</v>
      </c>
      <c r="I177" s="10">
        <f>I178+I179</f>
        <v>11266.51</v>
      </c>
    </row>
    <row r="178" spans="1:9" ht="28.5" customHeight="1" x14ac:dyDescent="0.25">
      <c r="A178" s="149"/>
      <c r="B178" s="131"/>
      <c r="C178" s="51" t="s">
        <v>52</v>
      </c>
      <c r="D178" s="6">
        <f t="shared" si="56"/>
        <v>56276.634000000005</v>
      </c>
      <c r="E178" s="16">
        <f t="shared" ref="E178:F178" si="87">E181+E185+E189+E203</f>
        <v>10382.150000000001</v>
      </c>
      <c r="F178" s="16">
        <f t="shared" si="87"/>
        <v>11979.230000000001</v>
      </c>
      <c r="G178" s="16">
        <f>G181+G185+G189+G203</f>
        <v>11382.234</v>
      </c>
      <c r="H178" s="16">
        <f t="shared" ref="H178:I178" si="88">H181+H185+H189+H203</f>
        <v>11266.51</v>
      </c>
      <c r="I178" s="16">
        <f t="shared" si="88"/>
        <v>11266.51</v>
      </c>
    </row>
    <row r="179" spans="1:9" ht="15.75" customHeight="1" x14ac:dyDescent="0.25">
      <c r="A179" s="150"/>
      <c r="B179" s="132"/>
      <c r="C179" s="34" t="s">
        <v>29</v>
      </c>
      <c r="D179" s="6">
        <f>G179+H179+I179+E179+F179</f>
        <v>1250</v>
      </c>
      <c r="E179" s="12">
        <v>0</v>
      </c>
      <c r="F179" s="12">
        <f>F190</f>
        <v>0</v>
      </c>
      <c r="G179" s="12">
        <f>G190</f>
        <v>1250</v>
      </c>
      <c r="H179" s="12">
        <f>H190</f>
        <v>0</v>
      </c>
      <c r="I179" s="12">
        <f>I190</f>
        <v>0</v>
      </c>
    </row>
    <row r="180" spans="1:9" ht="18" customHeight="1" x14ac:dyDescent="0.25">
      <c r="A180" s="136" t="s">
        <v>9</v>
      </c>
      <c r="B180" s="136" t="s">
        <v>117</v>
      </c>
      <c r="C180" s="13" t="s">
        <v>8</v>
      </c>
      <c r="D180" s="6">
        <f t="shared" si="56"/>
        <v>52040.25</v>
      </c>
      <c r="E180" s="14">
        <f>E181</f>
        <v>10084.86</v>
      </c>
      <c r="F180" s="14">
        <f>F181</f>
        <v>10487.7</v>
      </c>
      <c r="G180" s="14">
        <f>G181</f>
        <v>10489.23</v>
      </c>
      <c r="H180" s="14">
        <f t="shared" ref="H180:I180" si="89">H181</f>
        <v>10489.23</v>
      </c>
      <c r="I180" s="14">
        <f t="shared" si="89"/>
        <v>10489.23</v>
      </c>
    </row>
    <row r="181" spans="1:9" ht="29.25" customHeight="1" x14ac:dyDescent="0.25">
      <c r="A181" s="136"/>
      <c r="B181" s="136"/>
      <c r="C181" s="51" t="s">
        <v>52</v>
      </c>
      <c r="D181" s="6">
        <f t="shared" si="56"/>
        <v>52040.25</v>
      </c>
      <c r="E181" s="12">
        <f t="shared" ref="E181:I181" si="90">E183</f>
        <v>10084.86</v>
      </c>
      <c r="F181" s="16">
        <f t="shared" si="90"/>
        <v>10487.7</v>
      </c>
      <c r="G181" s="16">
        <f t="shared" si="90"/>
        <v>10489.23</v>
      </c>
      <c r="H181" s="16">
        <f t="shared" si="90"/>
        <v>10489.23</v>
      </c>
      <c r="I181" s="16">
        <f t="shared" si="90"/>
        <v>10489.23</v>
      </c>
    </row>
    <row r="182" spans="1:9" ht="16.5" customHeight="1" x14ac:dyDescent="0.25">
      <c r="A182" s="136" t="s">
        <v>10</v>
      </c>
      <c r="B182" s="136" t="s">
        <v>117</v>
      </c>
      <c r="C182" s="13" t="s">
        <v>8</v>
      </c>
      <c r="D182" s="6">
        <f t="shared" si="56"/>
        <v>52040.25</v>
      </c>
      <c r="E182" s="14">
        <f t="shared" ref="E182:I182" si="91">E183</f>
        <v>10084.86</v>
      </c>
      <c r="F182" s="24">
        <f t="shared" si="91"/>
        <v>10487.7</v>
      </c>
      <c r="G182" s="24">
        <f t="shared" si="91"/>
        <v>10489.23</v>
      </c>
      <c r="H182" s="24">
        <f t="shared" si="91"/>
        <v>10489.23</v>
      </c>
      <c r="I182" s="24">
        <f t="shared" si="91"/>
        <v>10489.23</v>
      </c>
    </row>
    <row r="183" spans="1:9" ht="49.5" customHeight="1" x14ac:dyDescent="0.25">
      <c r="A183" s="136"/>
      <c r="B183" s="136"/>
      <c r="C183" s="51" t="s">
        <v>52</v>
      </c>
      <c r="D183" s="6">
        <f t="shared" si="56"/>
        <v>52040.25</v>
      </c>
      <c r="E183" s="12">
        <v>10084.86</v>
      </c>
      <c r="F183" s="16">
        <v>10487.7</v>
      </c>
      <c r="G183" s="16">
        <v>10489.23</v>
      </c>
      <c r="H183" s="16">
        <v>10489.23</v>
      </c>
      <c r="I183" s="16">
        <v>10489.23</v>
      </c>
    </row>
    <row r="184" spans="1:9" ht="15.75" customHeight="1" x14ac:dyDescent="0.25">
      <c r="A184" s="136" t="s">
        <v>11</v>
      </c>
      <c r="B184" s="136" t="s">
        <v>117</v>
      </c>
      <c r="C184" s="13" t="s">
        <v>8</v>
      </c>
      <c r="D184" s="6">
        <f t="shared" si="56"/>
        <v>216.31</v>
      </c>
      <c r="E184" s="14">
        <f>E185</f>
        <v>40.9</v>
      </c>
      <c r="F184" s="24">
        <f>F185</f>
        <v>50.41</v>
      </c>
      <c r="G184" s="24">
        <f>G185</f>
        <v>125</v>
      </c>
      <c r="H184" s="24">
        <f t="shared" ref="H184:I184" si="92">H185</f>
        <v>0</v>
      </c>
      <c r="I184" s="24">
        <f t="shared" si="92"/>
        <v>0</v>
      </c>
    </row>
    <row r="185" spans="1:9" ht="31.5" customHeight="1" x14ac:dyDescent="0.25">
      <c r="A185" s="136"/>
      <c r="B185" s="136"/>
      <c r="C185" s="79" t="s">
        <v>52</v>
      </c>
      <c r="D185" s="6">
        <f t="shared" si="56"/>
        <v>216.31</v>
      </c>
      <c r="E185" s="12">
        <f>E187</f>
        <v>40.9</v>
      </c>
      <c r="F185" s="16">
        <f>F187</f>
        <v>50.41</v>
      </c>
      <c r="G185" s="16">
        <f>G187</f>
        <v>125</v>
      </c>
      <c r="H185" s="16">
        <f t="shared" ref="H185:I185" si="93">H187</f>
        <v>0</v>
      </c>
      <c r="I185" s="16">
        <f t="shared" si="93"/>
        <v>0</v>
      </c>
    </row>
    <row r="186" spans="1:9" ht="19.5" customHeight="1" x14ac:dyDescent="0.25">
      <c r="A186" s="136" t="s">
        <v>149</v>
      </c>
      <c r="B186" s="136" t="s">
        <v>117</v>
      </c>
      <c r="C186" s="15" t="s">
        <v>8</v>
      </c>
      <c r="D186" s="6">
        <f t="shared" si="56"/>
        <v>216.31</v>
      </c>
      <c r="E186" s="14">
        <f t="shared" ref="E186:I186" si="94">E187</f>
        <v>40.9</v>
      </c>
      <c r="F186" s="24">
        <f t="shared" si="94"/>
        <v>50.41</v>
      </c>
      <c r="G186" s="24">
        <f t="shared" si="94"/>
        <v>125</v>
      </c>
      <c r="H186" s="24">
        <f t="shared" si="94"/>
        <v>0</v>
      </c>
      <c r="I186" s="24">
        <f t="shared" si="94"/>
        <v>0</v>
      </c>
    </row>
    <row r="187" spans="1:9" ht="33" customHeight="1" x14ac:dyDescent="0.25">
      <c r="A187" s="136"/>
      <c r="B187" s="136"/>
      <c r="C187" s="51" t="s">
        <v>52</v>
      </c>
      <c r="D187" s="6">
        <f t="shared" si="56"/>
        <v>216.31</v>
      </c>
      <c r="E187" s="12">
        <v>40.9</v>
      </c>
      <c r="F187" s="16">
        <v>50.41</v>
      </c>
      <c r="G187" s="16">
        <f>125</f>
        <v>125</v>
      </c>
      <c r="H187" s="16">
        <v>0</v>
      </c>
      <c r="I187" s="16">
        <v>0</v>
      </c>
    </row>
    <row r="188" spans="1:9" ht="16.5" customHeight="1" x14ac:dyDescent="0.25">
      <c r="A188" s="133" t="s">
        <v>24</v>
      </c>
      <c r="B188" s="130" t="s">
        <v>117</v>
      </c>
      <c r="C188" s="13" t="s">
        <v>8</v>
      </c>
      <c r="D188" s="6">
        <f t="shared" si="56"/>
        <v>5168.0239999999994</v>
      </c>
      <c r="E188" s="16">
        <f t="shared" ref="E188:F188" si="95">E189+E190+E191</f>
        <v>189.54</v>
      </c>
      <c r="F188" s="16">
        <f t="shared" si="95"/>
        <v>1441.1200000000001</v>
      </c>
      <c r="G188" s="16">
        <f>G189+G190+G191</f>
        <v>1982.8040000000001</v>
      </c>
      <c r="H188" s="16">
        <f t="shared" ref="H188:I188" si="96">H189+H190+H191</f>
        <v>777.28</v>
      </c>
      <c r="I188" s="16">
        <f t="shared" si="96"/>
        <v>777.28</v>
      </c>
    </row>
    <row r="189" spans="1:9" ht="15.75" customHeight="1" x14ac:dyDescent="0.25">
      <c r="A189" s="134"/>
      <c r="B189" s="131"/>
      <c r="C189" s="51" t="s">
        <v>52</v>
      </c>
      <c r="D189" s="6">
        <f t="shared" si="56"/>
        <v>3918.0239999999994</v>
      </c>
      <c r="E189" s="12">
        <f>E193+E201+E198+E194</f>
        <v>189.54</v>
      </c>
      <c r="F189" s="12">
        <f t="shared" ref="F189:I189" si="97">F193+F201+F198+F194</f>
        <v>1441.1200000000001</v>
      </c>
      <c r="G189" s="12">
        <f t="shared" si="97"/>
        <v>732.80399999999997</v>
      </c>
      <c r="H189" s="12">
        <f t="shared" si="97"/>
        <v>777.28</v>
      </c>
      <c r="I189" s="12">
        <f t="shared" si="97"/>
        <v>777.28</v>
      </c>
    </row>
    <row r="190" spans="1:9" ht="18" customHeight="1" x14ac:dyDescent="0.25">
      <c r="A190" s="134"/>
      <c r="B190" s="131"/>
      <c r="C190" s="34" t="s">
        <v>29</v>
      </c>
      <c r="D190" s="6">
        <f t="shared" si="56"/>
        <v>1250</v>
      </c>
      <c r="E190" s="12">
        <v>0</v>
      </c>
      <c r="F190" s="24">
        <f>F199</f>
        <v>0</v>
      </c>
      <c r="G190" s="24">
        <f>G199+G195</f>
        <v>1250</v>
      </c>
      <c r="H190" s="24">
        <f>H199+H195</f>
        <v>0</v>
      </c>
      <c r="I190" s="24">
        <f t="shared" ref="I190" si="98">I199+I195</f>
        <v>0</v>
      </c>
    </row>
    <row r="191" spans="1:9" ht="18" customHeight="1" x14ac:dyDescent="0.25">
      <c r="A191" s="135"/>
      <c r="B191" s="132"/>
      <c r="C191" s="124" t="s">
        <v>26</v>
      </c>
      <c r="D191" s="6">
        <f t="shared" si="56"/>
        <v>0</v>
      </c>
      <c r="E191" s="24">
        <f t="shared" ref="E191:F191" si="99">E196</f>
        <v>0</v>
      </c>
      <c r="F191" s="24">
        <f t="shared" si="99"/>
        <v>0</v>
      </c>
      <c r="G191" s="24">
        <f>G196</f>
        <v>0</v>
      </c>
      <c r="H191" s="24">
        <f t="shared" ref="H191:I191" si="100">H196</f>
        <v>0</v>
      </c>
      <c r="I191" s="24">
        <f t="shared" si="100"/>
        <v>0</v>
      </c>
    </row>
    <row r="192" spans="1:9" ht="17.25" customHeight="1" x14ac:dyDescent="0.25">
      <c r="A192" s="127" t="s">
        <v>111</v>
      </c>
      <c r="B192" s="130" t="s">
        <v>117</v>
      </c>
      <c r="C192" s="13" t="s">
        <v>8</v>
      </c>
      <c r="D192" s="24">
        <f t="shared" ref="D192:F192" si="101">D193+D194+D195+D196</f>
        <v>3410.9340000000002</v>
      </c>
      <c r="E192" s="24">
        <f t="shared" si="101"/>
        <v>48.19</v>
      </c>
      <c r="F192" s="24">
        <f t="shared" si="101"/>
        <v>1114.04</v>
      </c>
      <c r="G192" s="24">
        <f>G193+G194+G195+G196</f>
        <v>694.14400000000001</v>
      </c>
      <c r="H192" s="24">
        <f>H193+H194+H195+H196</f>
        <v>777.28</v>
      </c>
      <c r="I192" s="24">
        <f t="shared" ref="I192" si="102">I193+I194+I195+I196</f>
        <v>777.28</v>
      </c>
    </row>
    <row r="193" spans="1:9" ht="27" customHeight="1" x14ac:dyDescent="0.25">
      <c r="A193" s="128"/>
      <c r="B193" s="131"/>
      <c r="C193" s="122" t="s">
        <v>52</v>
      </c>
      <c r="D193" s="6">
        <f t="shared" si="56"/>
        <v>1856.374</v>
      </c>
      <c r="E193" s="12">
        <v>48.19</v>
      </c>
      <c r="F193" s="16">
        <v>1114.04</v>
      </c>
      <c r="G193" s="16">
        <v>694.14400000000001</v>
      </c>
      <c r="H193" s="16">
        <v>0</v>
      </c>
      <c r="I193" s="16">
        <v>0</v>
      </c>
    </row>
    <row r="194" spans="1:9" ht="39.75" customHeight="1" x14ac:dyDescent="0.25">
      <c r="A194" s="128"/>
      <c r="B194" s="131"/>
      <c r="C194" s="57" t="s">
        <v>73</v>
      </c>
      <c r="D194" s="6">
        <f t="shared" si="56"/>
        <v>1554.56</v>
      </c>
      <c r="E194" s="24">
        <v>0</v>
      </c>
      <c r="F194" s="40">
        <v>0</v>
      </c>
      <c r="G194" s="40">
        <v>0</v>
      </c>
      <c r="H194" s="40">
        <v>777.28</v>
      </c>
      <c r="I194" s="40">
        <v>777.28</v>
      </c>
    </row>
    <row r="195" spans="1:9" ht="18" customHeight="1" x14ac:dyDescent="0.25">
      <c r="A195" s="128"/>
      <c r="B195" s="131"/>
      <c r="C195" s="124" t="s">
        <v>30</v>
      </c>
      <c r="D195" s="6">
        <f t="shared" si="56"/>
        <v>0</v>
      </c>
      <c r="E195" s="24">
        <v>0</v>
      </c>
      <c r="F195" s="40">
        <v>0</v>
      </c>
      <c r="G195" s="40">
        <v>0</v>
      </c>
      <c r="H195" s="40">
        <v>0</v>
      </c>
      <c r="I195" s="40">
        <v>0</v>
      </c>
    </row>
    <row r="196" spans="1:9" ht="18" customHeight="1" x14ac:dyDescent="0.25">
      <c r="A196" s="129"/>
      <c r="B196" s="132"/>
      <c r="C196" s="124" t="s">
        <v>26</v>
      </c>
      <c r="D196" s="6">
        <f t="shared" si="56"/>
        <v>0</v>
      </c>
      <c r="E196" s="24">
        <v>0</v>
      </c>
      <c r="F196" s="40">
        <v>0</v>
      </c>
      <c r="G196" s="40">
        <v>0</v>
      </c>
      <c r="H196" s="40">
        <v>0</v>
      </c>
      <c r="I196" s="40">
        <v>0</v>
      </c>
    </row>
    <row r="197" spans="1:9" ht="13.5" customHeight="1" x14ac:dyDescent="0.25">
      <c r="A197" s="133" t="s">
        <v>66</v>
      </c>
      <c r="B197" s="130" t="s">
        <v>117</v>
      </c>
      <c r="C197" s="13" t="s">
        <v>8</v>
      </c>
      <c r="D197" s="6">
        <f t="shared" si="56"/>
        <v>1401.8400000000001</v>
      </c>
      <c r="E197" s="14">
        <f>E198</f>
        <v>0</v>
      </c>
      <c r="F197" s="16">
        <f>F198+F199</f>
        <v>113.18</v>
      </c>
      <c r="G197" s="16">
        <f>G198+G199</f>
        <v>1288.6600000000001</v>
      </c>
      <c r="H197" s="16">
        <f t="shared" ref="H197:I197" si="103">H198+H199</f>
        <v>0</v>
      </c>
      <c r="I197" s="16">
        <f t="shared" si="103"/>
        <v>0</v>
      </c>
    </row>
    <row r="198" spans="1:9" ht="30" customHeight="1" x14ac:dyDescent="0.25">
      <c r="A198" s="134"/>
      <c r="B198" s="131"/>
      <c r="C198" s="51" t="s">
        <v>52</v>
      </c>
      <c r="D198" s="6">
        <f t="shared" si="56"/>
        <v>151.84</v>
      </c>
      <c r="E198" s="12">
        <v>0</v>
      </c>
      <c r="F198" s="24">
        <v>113.18</v>
      </c>
      <c r="G198" s="16">
        <v>38.659999999999997</v>
      </c>
      <c r="H198" s="24">
        <v>0</v>
      </c>
      <c r="I198" s="16">
        <v>0</v>
      </c>
    </row>
    <row r="199" spans="1:9" ht="12.75" customHeight="1" x14ac:dyDescent="0.25">
      <c r="A199" s="134"/>
      <c r="B199" s="132"/>
      <c r="C199" s="34" t="s">
        <v>29</v>
      </c>
      <c r="D199" s="6">
        <f t="shared" si="56"/>
        <v>1250</v>
      </c>
      <c r="E199" s="12">
        <v>0</v>
      </c>
      <c r="F199" s="24">
        <v>0</v>
      </c>
      <c r="G199" s="16">
        <v>1250</v>
      </c>
      <c r="H199" s="24">
        <v>0</v>
      </c>
      <c r="I199" s="16">
        <v>0</v>
      </c>
    </row>
    <row r="200" spans="1:9" ht="20.25" customHeight="1" x14ac:dyDescent="0.25">
      <c r="A200" s="53" t="s">
        <v>56</v>
      </c>
      <c r="B200" s="143" t="s">
        <v>117</v>
      </c>
      <c r="C200" s="13" t="s">
        <v>8</v>
      </c>
      <c r="D200" s="6">
        <f t="shared" si="56"/>
        <v>355.25</v>
      </c>
      <c r="E200" s="12">
        <f>E201</f>
        <v>141.35</v>
      </c>
      <c r="F200" s="16">
        <f>F201</f>
        <v>213.9</v>
      </c>
      <c r="G200" s="16">
        <f>G201</f>
        <v>0</v>
      </c>
      <c r="H200" s="16">
        <f t="shared" ref="H200:I200" si="104">H201</f>
        <v>0</v>
      </c>
      <c r="I200" s="16">
        <f t="shared" si="104"/>
        <v>0</v>
      </c>
    </row>
    <row r="201" spans="1:9" ht="33" customHeight="1" x14ac:dyDescent="0.25">
      <c r="A201" s="81" t="s">
        <v>74</v>
      </c>
      <c r="B201" s="143"/>
      <c r="C201" s="51" t="s">
        <v>52</v>
      </c>
      <c r="D201" s="6">
        <f t="shared" si="56"/>
        <v>355.25</v>
      </c>
      <c r="E201" s="12">
        <v>141.35</v>
      </c>
      <c r="F201" s="16">
        <v>213.9</v>
      </c>
      <c r="G201" s="16">
        <v>0</v>
      </c>
      <c r="H201" s="16">
        <v>0</v>
      </c>
      <c r="I201" s="16">
        <v>0</v>
      </c>
    </row>
    <row r="202" spans="1:9" ht="21.75" customHeight="1" x14ac:dyDescent="0.25">
      <c r="A202" s="127" t="s">
        <v>147</v>
      </c>
      <c r="B202" s="143" t="s">
        <v>117</v>
      </c>
      <c r="C202" s="31" t="s">
        <v>8</v>
      </c>
      <c r="D202" s="6">
        <f t="shared" ref="D202:D203" si="105">G202+H202+I202+E202+F202</f>
        <v>102.05</v>
      </c>
      <c r="E202" s="16">
        <f>E203</f>
        <v>66.849999999999994</v>
      </c>
      <c r="F202" s="16">
        <f t="shared" ref="F202:I202" si="106">F203</f>
        <v>0</v>
      </c>
      <c r="G202" s="16">
        <f t="shared" si="106"/>
        <v>35.200000000000003</v>
      </c>
      <c r="H202" s="16">
        <f t="shared" si="106"/>
        <v>0</v>
      </c>
      <c r="I202" s="16">
        <f t="shared" si="106"/>
        <v>0</v>
      </c>
    </row>
    <row r="203" spans="1:9" ht="27.75" customHeight="1" x14ac:dyDescent="0.25">
      <c r="A203" s="129"/>
      <c r="B203" s="143"/>
      <c r="C203" s="122" t="s">
        <v>52</v>
      </c>
      <c r="D203" s="6">
        <f t="shared" si="105"/>
        <v>102.05</v>
      </c>
      <c r="E203" s="16">
        <f>E205+E207</f>
        <v>66.849999999999994</v>
      </c>
      <c r="F203" s="16">
        <f t="shared" ref="F203:I203" si="107">F205+F207</f>
        <v>0</v>
      </c>
      <c r="G203" s="16">
        <f t="shared" si="107"/>
        <v>35.200000000000003</v>
      </c>
      <c r="H203" s="16">
        <f t="shared" si="107"/>
        <v>0</v>
      </c>
      <c r="I203" s="16">
        <f t="shared" si="107"/>
        <v>0</v>
      </c>
    </row>
    <row r="204" spans="1:9" ht="27" customHeight="1" x14ac:dyDescent="0.25">
      <c r="A204" s="55" t="s">
        <v>148</v>
      </c>
      <c r="B204" s="143" t="s">
        <v>117</v>
      </c>
      <c r="C204" s="31" t="s">
        <v>8</v>
      </c>
      <c r="D204" s="6">
        <f t="shared" si="56"/>
        <v>32.1</v>
      </c>
      <c r="E204" s="16">
        <f>E205</f>
        <v>23</v>
      </c>
      <c r="F204" s="16">
        <f t="shared" ref="F204:I204" si="108">F205</f>
        <v>0</v>
      </c>
      <c r="G204" s="16">
        <f t="shared" si="108"/>
        <v>9.1</v>
      </c>
      <c r="H204" s="16">
        <f t="shared" si="108"/>
        <v>0</v>
      </c>
      <c r="I204" s="16">
        <f t="shared" si="108"/>
        <v>0</v>
      </c>
    </row>
    <row r="205" spans="1:9" ht="56.25" customHeight="1" x14ac:dyDescent="0.25">
      <c r="A205" s="81" t="s">
        <v>128</v>
      </c>
      <c r="B205" s="143"/>
      <c r="C205" s="79" t="s">
        <v>52</v>
      </c>
      <c r="D205" s="6">
        <f t="shared" si="56"/>
        <v>32.1</v>
      </c>
      <c r="E205" s="16">
        <v>23</v>
      </c>
      <c r="F205" s="16">
        <v>0</v>
      </c>
      <c r="G205" s="16">
        <v>9.1</v>
      </c>
      <c r="H205" s="16">
        <v>0</v>
      </c>
      <c r="I205" s="16">
        <v>0</v>
      </c>
    </row>
    <row r="206" spans="1:9" ht="18" customHeight="1" x14ac:dyDescent="0.25">
      <c r="A206" s="55" t="s">
        <v>146</v>
      </c>
      <c r="B206" s="143" t="s">
        <v>117</v>
      </c>
      <c r="C206" s="13" t="s">
        <v>8</v>
      </c>
      <c r="D206" s="6">
        <f t="shared" si="56"/>
        <v>69.95</v>
      </c>
      <c r="E206" s="16">
        <f>E207</f>
        <v>43.85</v>
      </c>
      <c r="F206" s="16">
        <v>0</v>
      </c>
      <c r="G206" s="16">
        <f>G207</f>
        <v>26.1</v>
      </c>
      <c r="H206" s="16">
        <f t="shared" ref="H206:I206" si="109">H207</f>
        <v>0</v>
      </c>
      <c r="I206" s="16">
        <f t="shared" si="109"/>
        <v>0</v>
      </c>
    </row>
    <row r="207" spans="1:9" ht="39.75" customHeight="1" x14ac:dyDescent="0.25">
      <c r="A207" s="81" t="s">
        <v>145</v>
      </c>
      <c r="B207" s="143"/>
      <c r="C207" s="79" t="s">
        <v>52</v>
      </c>
      <c r="D207" s="6">
        <f t="shared" si="56"/>
        <v>69.95</v>
      </c>
      <c r="E207" s="16">
        <v>43.85</v>
      </c>
      <c r="F207" s="16">
        <v>0</v>
      </c>
      <c r="G207" s="16">
        <f>16.1+10</f>
        <v>26.1</v>
      </c>
      <c r="H207" s="16">
        <v>0</v>
      </c>
      <c r="I207" s="16">
        <v>0</v>
      </c>
    </row>
    <row r="208" spans="1:9" ht="16.5" customHeight="1" x14ac:dyDescent="0.25">
      <c r="A208" s="165" t="s">
        <v>12</v>
      </c>
      <c r="B208" s="133" t="s">
        <v>80</v>
      </c>
      <c r="C208" s="9" t="s">
        <v>8</v>
      </c>
      <c r="D208" s="10">
        <f t="shared" si="56"/>
        <v>55452.547999999995</v>
      </c>
      <c r="E208" s="10">
        <f t="shared" ref="E208" si="110">E209+E210+E211</f>
        <v>11669.98</v>
      </c>
      <c r="F208" s="10">
        <f>F209+F210+F211</f>
        <v>10652.75</v>
      </c>
      <c r="G208" s="10">
        <f>G209+G210+G211</f>
        <v>12590.806</v>
      </c>
      <c r="H208" s="10">
        <f t="shared" ref="H208:I208" si="111">H209+H210+H211</f>
        <v>10296.200999999999</v>
      </c>
      <c r="I208" s="10">
        <f t="shared" si="111"/>
        <v>10242.811</v>
      </c>
    </row>
    <row r="209" spans="1:9" ht="31.5" customHeight="1" x14ac:dyDescent="0.25">
      <c r="A209" s="165"/>
      <c r="B209" s="134"/>
      <c r="C209" s="51" t="s">
        <v>52</v>
      </c>
      <c r="D209" s="6">
        <f t="shared" si="56"/>
        <v>52446.095000000001</v>
      </c>
      <c r="E209" s="12">
        <f t="shared" ref="E209:I209" si="112">E213+E217+E245+E269</f>
        <v>10499.89</v>
      </c>
      <c r="F209" s="12">
        <f t="shared" si="112"/>
        <v>10426.31</v>
      </c>
      <c r="G209" s="12">
        <f t="shared" si="112"/>
        <v>11316.893</v>
      </c>
      <c r="H209" s="12">
        <f t="shared" si="112"/>
        <v>10128.196</v>
      </c>
      <c r="I209" s="12">
        <f t="shared" si="112"/>
        <v>10074.806</v>
      </c>
    </row>
    <row r="210" spans="1:9" ht="17.25" customHeight="1" x14ac:dyDescent="0.25">
      <c r="A210" s="165"/>
      <c r="B210" s="134"/>
      <c r="C210" s="36" t="s">
        <v>30</v>
      </c>
      <c r="D210" s="6">
        <f t="shared" si="56"/>
        <v>1936.366</v>
      </c>
      <c r="E210" s="16">
        <f>E218+E246</f>
        <v>1170.0899999999999</v>
      </c>
      <c r="F210" s="16">
        <f>F218+F246</f>
        <v>226.44</v>
      </c>
      <c r="G210" s="16">
        <f>G218+G246</f>
        <v>203.82600000000002</v>
      </c>
      <c r="H210" s="16">
        <f t="shared" ref="H210:I210" si="113">H218+H246</f>
        <v>168.005</v>
      </c>
      <c r="I210" s="16">
        <f t="shared" si="113"/>
        <v>168.005</v>
      </c>
    </row>
    <row r="211" spans="1:9" ht="18.75" customHeight="1" x14ac:dyDescent="0.25">
      <c r="A211" s="166"/>
      <c r="B211" s="135"/>
      <c r="C211" s="36" t="s">
        <v>26</v>
      </c>
      <c r="D211" s="6">
        <f t="shared" si="56"/>
        <v>1070.087</v>
      </c>
      <c r="E211" s="16">
        <f t="shared" ref="E211" si="114">E219</f>
        <v>0</v>
      </c>
      <c r="F211" s="12">
        <f>F219</f>
        <v>0</v>
      </c>
      <c r="G211" s="12">
        <f>G219</f>
        <v>1070.087</v>
      </c>
      <c r="H211" s="12">
        <f t="shared" ref="H211:I211" si="115">H219</f>
        <v>0</v>
      </c>
      <c r="I211" s="12">
        <f t="shared" si="115"/>
        <v>0</v>
      </c>
    </row>
    <row r="212" spans="1:9" ht="15" customHeight="1" x14ac:dyDescent="0.25">
      <c r="A212" s="160" t="s">
        <v>13</v>
      </c>
      <c r="B212" s="144" t="s">
        <v>118</v>
      </c>
      <c r="C212" s="18" t="s">
        <v>8</v>
      </c>
      <c r="D212" s="6">
        <f t="shared" si="56"/>
        <v>49181.81</v>
      </c>
      <c r="E212" s="24">
        <f>E213</f>
        <v>9496.7000000000007</v>
      </c>
      <c r="F212" s="14">
        <f>F213</f>
        <v>9476.2800000000007</v>
      </c>
      <c r="G212" s="14">
        <f t="shared" ref="G212:I212" si="116">G213</f>
        <v>10069.61</v>
      </c>
      <c r="H212" s="14">
        <f t="shared" si="116"/>
        <v>10069.61</v>
      </c>
      <c r="I212" s="14">
        <f t="shared" si="116"/>
        <v>10069.61</v>
      </c>
    </row>
    <row r="213" spans="1:9" ht="27" customHeight="1" x14ac:dyDescent="0.25">
      <c r="A213" s="160"/>
      <c r="B213" s="144"/>
      <c r="C213" s="51" t="s">
        <v>52</v>
      </c>
      <c r="D213" s="6">
        <f t="shared" si="56"/>
        <v>49181.81</v>
      </c>
      <c r="E213" s="16">
        <f>E215</f>
        <v>9496.7000000000007</v>
      </c>
      <c r="F213" s="12">
        <f>F215</f>
        <v>9476.2800000000007</v>
      </c>
      <c r="G213" s="12">
        <f>G215</f>
        <v>10069.61</v>
      </c>
      <c r="H213" s="12">
        <f t="shared" ref="H213:I213" si="117">H215</f>
        <v>10069.61</v>
      </c>
      <c r="I213" s="12">
        <f t="shared" si="117"/>
        <v>10069.61</v>
      </c>
    </row>
    <row r="214" spans="1:9" ht="16.5" customHeight="1" x14ac:dyDescent="0.25">
      <c r="A214" s="144" t="s">
        <v>50</v>
      </c>
      <c r="B214" s="144" t="s">
        <v>118</v>
      </c>
      <c r="C214" s="13" t="s">
        <v>8</v>
      </c>
      <c r="D214" s="6">
        <f t="shared" ref="D214:D282" si="118">G214+H214+I214+E214+F214</f>
        <v>49181.81</v>
      </c>
      <c r="E214" s="24">
        <f>E215</f>
        <v>9496.7000000000007</v>
      </c>
      <c r="F214" s="14">
        <f>F215</f>
        <v>9476.2800000000007</v>
      </c>
      <c r="G214" s="14">
        <f>G215</f>
        <v>10069.61</v>
      </c>
      <c r="H214" s="14">
        <f t="shared" ref="H214:I214" si="119">H215</f>
        <v>10069.61</v>
      </c>
      <c r="I214" s="14">
        <f t="shared" si="119"/>
        <v>10069.61</v>
      </c>
    </row>
    <row r="215" spans="1:9" ht="51.75" customHeight="1" x14ac:dyDescent="0.25">
      <c r="A215" s="144"/>
      <c r="B215" s="144"/>
      <c r="C215" s="51" t="s">
        <v>52</v>
      </c>
      <c r="D215" s="6">
        <f t="shared" si="118"/>
        <v>49181.81</v>
      </c>
      <c r="E215" s="16">
        <v>9496.7000000000007</v>
      </c>
      <c r="F215" s="16">
        <v>9476.2800000000007</v>
      </c>
      <c r="G215" s="16">
        <v>10069.61</v>
      </c>
      <c r="H215" s="16">
        <v>10069.61</v>
      </c>
      <c r="I215" s="16">
        <v>10069.61</v>
      </c>
    </row>
    <row r="216" spans="1:9" ht="14.25" customHeight="1" x14ac:dyDescent="0.25">
      <c r="A216" s="133" t="s">
        <v>14</v>
      </c>
      <c r="B216" s="133" t="s">
        <v>118</v>
      </c>
      <c r="C216" s="13" t="s">
        <v>8</v>
      </c>
      <c r="D216" s="6">
        <f t="shared" si="118"/>
        <v>4624.2579999999998</v>
      </c>
      <c r="E216" s="16">
        <f>E217+E218</f>
        <v>856.05000000000007</v>
      </c>
      <c r="F216" s="12">
        <f t="shared" ref="F216" si="120">F217+F218</f>
        <v>1095.49</v>
      </c>
      <c r="G216" s="12">
        <f>G217+G218+G219</f>
        <v>2326.3159999999998</v>
      </c>
      <c r="H216" s="12">
        <f t="shared" ref="H216:I216" si="121">H217+H218</f>
        <v>173.20099999999999</v>
      </c>
      <c r="I216" s="12">
        <f t="shared" si="121"/>
        <v>173.20099999999999</v>
      </c>
    </row>
    <row r="217" spans="1:9" ht="28.5" customHeight="1" x14ac:dyDescent="0.25">
      <c r="A217" s="134"/>
      <c r="B217" s="134"/>
      <c r="C217" s="51" t="s">
        <v>52</v>
      </c>
      <c r="D217" s="6">
        <f t="shared" si="118"/>
        <v>2638.645</v>
      </c>
      <c r="E217" s="24">
        <f>E221</f>
        <v>706.80000000000007</v>
      </c>
      <c r="F217" s="14">
        <f t="shared" ref="F217" si="122">F221</f>
        <v>869.05000000000007</v>
      </c>
      <c r="G217" s="14">
        <f>G221</f>
        <v>1052.4029999999998</v>
      </c>
      <c r="H217" s="14">
        <f t="shared" ref="H217:I217" si="123">H221</f>
        <v>5.1959999999999997</v>
      </c>
      <c r="I217" s="14">
        <f t="shared" si="123"/>
        <v>5.1959999999999997</v>
      </c>
    </row>
    <row r="218" spans="1:9" x14ac:dyDescent="0.25">
      <c r="A218" s="134"/>
      <c r="B218" s="134"/>
      <c r="C218" s="36" t="s">
        <v>30</v>
      </c>
      <c r="D218" s="6">
        <f t="shared" si="118"/>
        <v>915.52600000000007</v>
      </c>
      <c r="E218" s="24">
        <f>E222</f>
        <v>149.25</v>
      </c>
      <c r="F218" s="24">
        <f t="shared" ref="F218:I218" si="124">F222</f>
        <v>226.44</v>
      </c>
      <c r="G218" s="24">
        <f>G222</f>
        <v>203.82600000000002</v>
      </c>
      <c r="H218" s="24">
        <f t="shared" si="124"/>
        <v>168.005</v>
      </c>
      <c r="I218" s="24">
        <f t="shared" si="124"/>
        <v>168.005</v>
      </c>
    </row>
    <row r="219" spans="1:9" x14ac:dyDescent="0.25">
      <c r="A219" s="135"/>
      <c r="B219" s="135"/>
      <c r="C219" s="36" t="s">
        <v>26</v>
      </c>
      <c r="D219" s="6">
        <f t="shared" si="118"/>
        <v>1070.087</v>
      </c>
      <c r="E219" s="24">
        <v>0</v>
      </c>
      <c r="F219" s="14">
        <f>F223</f>
        <v>0</v>
      </c>
      <c r="G219" s="14">
        <f>G223</f>
        <v>1070.087</v>
      </c>
      <c r="H219" s="14">
        <f>H223</f>
        <v>0</v>
      </c>
      <c r="I219" s="14">
        <v>0</v>
      </c>
    </row>
    <row r="220" spans="1:9" ht="16.5" customHeight="1" x14ac:dyDescent="0.25">
      <c r="A220" s="127" t="s">
        <v>65</v>
      </c>
      <c r="B220" s="127" t="s">
        <v>118</v>
      </c>
      <c r="C220" s="23" t="s">
        <v>8</v>
      </c>
      <c r="D220" s="6">
        <f t="shared" si="118"/>
        <v>4624.2579999999998</v>
      </c>
      <c r="E220" s="24">
        <f>E221+E222</f>
        <v>856.05000000000007</v>
      </c>
      <c r="F220" s="14">
        <f>F221+F222+F223</f>
        <v>1095.49</v>
      </c>
      <c r="G220" s="24">
        <f>G221+G222+G223</f>
        <v>2326.3159999999998</v>
      </c>
      <c r="H220" s="24">
        <f t="shared" ref="H220:I220" si="125">H221+H222+H223</f>
        <v>173.20099999999999</v>
      </c>
      <c r="I220" s="24">
        <f t="shared" si="125"/>
        <v>173.20099999999999</v>
      </c>
    </row>
    <row r="221" spans="1:9" ht="26.4" x14ac:dyDescent="0.25">
      <c r="A221" s="128"/>
      <c r="B221" s="128"/>
      <c r="C221" s="51" t="s">
        <v>52</v>
      </c>
      <c r="D221" s="6">
        <f t="shared" si="118"/>
        <v>2638.645</v>
      </c>
      <c r="E221" s="40">
        <f t="shared" ref="E221:F221" si="126">E225+E230+E231+E235+E237+E239+E241+E243+E226</f>
        <v>706.80000000000007</v>
      </c>
      <c r="F221" s="40">
        <f t="shared" si="126"/>
        <v>869.05000000000007</v>
      </c>
      <c r="G221" s="40">
        <f>G225+G230+G231+G235+G237+G239+G241+G243+G226</f>
        <v>1052.4029999999998</v>
      </c>
      <c r="H221" s="40">
        <f t="shared" ref="H221:I221" si="127">H225+H233+H235+H237+H239+H241+H243+H226</f>
        <v>5.1959999999999997</v>
      </c>
      <c r="I221" s="40">
        <f t="shared" si="127"/>
        <v>5.1959999999999997</v>
      </c>
    </row>
    <row r="222" spans="1:9" x14ac:dyDescent="0.25">
      <c r="A222" s="128"/>
      <c r="B222" s="128"/>
      <c r="C222" s="36" t="s">
        <v>30</v>
      </c>
      <c r="D222" s="6">
        <f t="shared" si="118"/>
        <v>915.52600000000007</v>
      </c>
      <c r="E222" s="40">
        <f>E227</f>
        <v>149.25</v>
      </c>
      <c r="F222" s="40">
        <f t="shared" ref="F222" si="128">F227</f>
        <v>226.44</v>
      </c>
      <c r="G222" s="40">
        <f>G227+G232</f>
        <v>203.82600000000002</v>
      </c>
      <c r="H222" s="40">
        <f t="shared" ref="H222:I222" si="129">H227+H232</f>
        <v>168.005</v>
      </c>
      <c r="I222" s="40">
        <f t="shared" si="129"/>
        <v>168.005</v>
      </c>
    </row>
    <row r="223" spans="1:9" x14ac:dyDescent="0.25">
      <c r="A223" s="129"/>
      <c r="B223" s="129"/>
      <c r="C223" s="36" t="s">
        <v>26</v>
      </c>
      <c r="D223" s="6">
        <f t="shared" si="118"/>
        <v>1070.087</v>
      </c>
      <c r="E223" s="40">
        <v>0</v>
      </c>
      <c r="F223" s="38">
        <f>F228</f>
        <v>0</v>
      </c>
      <c r="G223" s="38">
        <f>G228+G233</f>
        <v>1070.087</v>
      </c>
      <c r="H223" s="38">
        <f t="shared" ref="H223:I223" si="130">H228+H233</f>
        <v>0</v>
      </c>
      <c r="I223" s="38">
        <f t="shared" si="130"/>
        <v>0</v>
      </c>
    </row>
    <row r="224" spans="1:9" ht="12.75" customHeight="1" x14ac:dyDescent="0.25">
      <c r="A224" s="127" t="s">
        <v>51</v>
      </c>
      <c r="B224" s="127" t="s">
        <v>118</v>
      </c>
      <c r="C224" s="23" t="s">
        <v>8</v>
      </c>
      <c r="D224" s="6">
        <f t="shared" si="118"/>
        <v>2240.88</v>
      </c>
      <c r="E224" s="24">
        <f>E225+E227+E226</f>
        <v>253.85</v>
      </c>
      <c r="F224" s="24">
        <f t="shared" ref="F224" si="131">F225+F227+F226</f>
        <v>383.40999999999997</v>
      </c>
      <c r="G224" s="24">
        <f>G225+G227+G226+G228</f>
        <v>1257.2180000000001</v>
      </c>
      <c r="H224" s="24">
        <f t="shared" ref="H224:I224" si="132">H225+H227+H226+H228</f>
        <v>173.20099999999999</v>
      </c>
      <c r="I224" s="24">
        <f t="shared" si="132"/>
        <v>173.20099999999999</v>
      </c>
    </row>
    <row r="225" spans="1:9" ht="26.4" x14ac:dyDescent="0.25">
      <c r="A225" s="128"/>
      <c r="B225" s="128"/>
      <c r="C225" s="57" t="s">
        <v>52</v>
      </c>
      <c r="D225" s="6">
        <f t="shared" si="118"/>
        <v>426.96000000000004</v>
      </c>
      <c r="E225" s="24">
        <v>100</v>
      </c>
      <c r="F225" s="40">
        <v>149.96</v>
      </c>
      <c r="G225" s="40">
        <f>150+27</f>
        <v>177</v>
      </c>
      <c r="H225" s="40">
        <v>0</v>
      </c>
      <c r="I225" s="40">
        <v>0</v>
      </c>
    </row>
    <row r="226" spans="1:9" ht="39.75" customHeight="1" x14ac:dyDescent="0.25">
      <c r="A226" s="128"/>
      <c r="B226" s="128"/>
      <c r="C226" s="57" t="s">
        <v>73</v>
      </c>
      <c r="D226" s="6">
        <f t="shared" si="118"/>
        <v>27.320999999999998</v>
      </c>
      <c r="E226" s="24">
        <v>4.5999999999999996</v>
      </c>
      <c r="F226" s="40">
        <v>7.01</v>
      </c>
      <c r="G226" s="40">
        <v>5.319</v>
      </c>
      <c r="H226" s="40">
        <v>5.1959999999999997</v>
      </c>
      <c r="I226" s="40">
        <v>5.1959999999999997</v>
      </c>
    </row>
    <row r="227" spans="1:9" x14ac:dyDescent="0.25">
      <c r="A227" s="128"/>
      <c r="B227" s="128"/>
      <c r="C227" s="85" t="s">
        <v>30</v>
      </c>
      <c r="D227" s="6">
        <f t="shared" si="118"/>
        <v>883.68399999999997</v>
      </c>
      <c r="E227" s="24">
        <v>149.25</v>
      </c>
      <c r="F227" s="40">
        <v>226.44</v>
      </c>
      <c r="G227" s="40">
        <v>171.98400000000001</v>
      </c>
      <c r="H227" s="40">
        <v>168.005</v>
      </c>
      <c r="I227" s="40">
        <v>168.005</v>
      </c>
    </row>
    <row r="228" spans="1:9" ht="16.5" customHeight="1" x14ac:dyDescent="0.25">
      <c r="A228" s="129"/>
      <c r="B228" s="129"/>
      <c r="C228" s="85" t="s">
        <v>26</v>
      </c>
      <c r="D228" s="6">
        <f t="shared" si="118"/>
        <v>902.91499999999996</v>
      </c>
      <c r="E228" s="24">
        <v>0</v>
      </c>
      <c r="F228" s="40">
        <v>0</v>
      </c>
      <c r="G228" s="40">
        <v>902.91499999999996</v>
      </c>
      <c r="H228" s="40">
        <v>0</v>
      </c>
      <c r="I228" s="40">
        <v>0</v>
      </c>
    </row>
    <row r="229" spans="1:9" ht="19.5" customHeight="1" x14ac:dyDescent="0.25">
      <c r="A229" s="127" t="s">
        <v>57</v>
      </c>
      <c r="B229" s="156" t="s">
        <v>119</v>
      </c>
      <c r="C229" s="23" t="s">
        <v>8</v>
      </c>
      <c r="D229" s="6">
        <f t="shared" si="118"/>
        <v>444.99800000000005</v>
      </c>
      <c r="E229" s="24">
        <f t="shared" ref="E229:F229" si="133">E233+E232+E231+E230</f>
        <v>75</v>
      </c>
      <c r="F229" s="24">
        <f t="shared" si="133"/>
        <v>75</v>
      </c>
      <c r="G229" s="24">
        <f>G233+G232+G231+G230</f>
        <v>294.99800000000005</v>
      </c>
      <c r="H229" s="24">
        <f t="shared" ref="H229:I229" si="134">H233+H232+H231+H230</f>
        <v>0</v>
      </c>
      <c r="I229" s="24">
        <f t="shared" si="134"/>
        <v>0</v>
      </c>
    </row>
    <row r="230" spans="1:9" ht="28.5" customHeight="1" x14ac:dyDescent="0.25">
      <c r="A230" s="128"/>
      <c r="B230" s="156"/>
      <c r="C230" s="118" t="s">
        <v>52</v>
      </c>
      <c r="D230" s="6">
        <f t="shared" ref="D230:D233" si="135">G230+H230+I230+E230+F230</f>
        <v>245</v>
      </c>
      <c r="E230" s="24">
        <v>75</v>
      </c>
      <c r="F230" s="40">
        <v>75</v>
      </c>
      <c r="G230" s="40">
        <v>95</v>
      </c>
      <c r="H230" s="40">
        <v>0</v>
      </c>
      <c r="I230" s="40">
        <v>0</v>
      </c>
    </row>
    <row r="231" spans="1:9" ht="42" customHeight="1" x14ac:dyDescent="0.25">
      <c r="A231" s="128"/>
      <c r="B231" s="156"/>
      <c r="C231" s="57" t="s">
        <v>73</v>
      </c>
      <c r="D231" s="6">
        <f t="shared" si="135"/>
        <v>0.98399999999999999</v>
      </c>
      <c r="E231" s="24">
        <v>0</v>
      </c>
      <c r="F231" s="40">
        <v>0</v>
      </c>
      <c r="G231" s="40">
        <v>0.98399999999999999</v>
      </c>
      <c r="H231" s="40">
        <v>0</v>
      </c>
      <c r="I231" s="40">
        <v>0</v>
      </c>
    </row>
    <row r="232" spans="1:9" ht="16.5" customHeight="1" x14ac:dyDescent="0.25">
      <c r="A232" s="128"/>
      <c r="B232" s="156"/>
      <c r="C232" s="117" t="s">
        <v>30</v>
      </c>
      <c r="D232" s="6">
        <f t="shared" si="135"/>
        <v>31.841999999999999</v>
      </c>
      <c r="E232" s="24">
        <v>0</v>
      </c>
      <c r="F232" s="40">
        <v>0</v>
      </c>
      <c r="G232" s="40">
        <v>31.841999999999999</v>
      </c>
      <c r="H232" s="40">
        <v>0</v>
      </c>
      <c r="I232" s="40">
        <v>0</v>
      </c>
    </row>
    <row r="233" spans="1:9" ht="19.5" customHeight="1" x14ac:dyDescent="0.25">
      <c r="A233" s="129"/>
      <c r="B233" s="156"/>
      <c r="C233" s="117" t="s">
        <v>26</v>
      </c>
      <c r="D233" s="6">
        <f t="shared" si="135"/>
        <v>167.172</v>
      </c>
      <c r="E233" s="24">
        <v>0</v>
      </c>
      <c r="F233" s="40">
        <v>0</v>
      </c>
      <c r="G233" s="40">
        <v>167.172</v>
      </c>
      <c r="H233" s="40">
        <v>0</v>
      </c>
      <c r="I233" s="40">
        <v>0</v>
      </c>
    </row>
    <row r="234" spans="1:9" ht="15.75" customHeight="1" x14ac:dyDescent="0.25">
      <c r="A234" s="127" t="s">
        <v>95</v>
      </c>
      <c r="B234" s="156" t="s">
        <v>118</v>
      </c>
      <c r="C234" s="23" t="s">
        <v>8</v>
      </c>
      <c r="D234" s="6">
        <f t="shared" si="118"/>
        <v>1069.74</v>
      </c>
      <c r="E234" s="46">
        <f>E235</f>
        <v>339.85</v>
      </c>
      <c r="F234" s="24">
        <f>F235</f>
        <v>349.89</v>
      </c>
      <c r="G234" s="40">
        <f>G235</f>
        <v>380</v>
      </c>
      <c r="H234" s="40">
        <f t="shared" ref="H234:I234" si="136">H235</f>
        <v>0</v>
      </c>
      <c r="I234" s="40">
        <f t="shared" si="136"/>
        <v>0</v>
      </c>
    </row>
    <row r="235" spans="1:9" ht="26.4" x14ac:dyDescent="0.25">
      <c r="A235" s="129"/>
      <c r="B235" s="156"/>
      <c r="C235" s="51" t="s">
        <v>52</v>
      </c>
      <c r="D235" s="6">
        <f t="shared" si="118"/>
        <v>1069.74</v>
      </c>
      <c r="E235" s="46">
        <v>339.85</v>
      </c>
      <c r="F235" s="24">
        <v>349.89</v>
      </c>
      <c r="G235" s="40">
        <v>380</v>
      </c>
      <c r="H235" s="24">
        <v>0</v>
      </c>
      <c r="I235" s="40">
        <v>0</v>
      </c>
    </row>
    <row r="236" spans="1:9" x14ac:dyDescent="0.25">
      <c r="A236" s="127" t="s">
        <v>61</v>
      </c>
      <c r="B236" s="156" t="s">
        <v>118</v>
      </c>
      <c r="C236" s="23" t="s">
        <v>8</v>
      </c>
      <c r="D236" s="6">
        <f t="shared" si="118"/>
        <v>390.93999999999994</v>
      </c>
      <c r="E236" s="46">
        <f>E237</f>
        <v>40.11</v>
      </c>
      <c r="F236" s="46">
        <f t="shared" ref="F236:I236" si="137">F237</f>
        <v>128.72999999999999</v>
      </c>
      <c r="G236" s="46">
        <f t="shared" si="137"/>
        <v>222.1</v>
      </c>
      <c r="H236" s="46">
        <f t="shared" si="137"/>
        <v>0</v>
      </c>
      <c r="I236" s="46">
        <f t="shared" si="137"/>
        <v>0</v>
      </c>
    </row>
    <row r="237" spans="1:9" ht="26.25" customHeight="1" x14ac:dyDescent="0.25">
      <c r="A237" s="129"/>
      <c r="B237" s="156"/>
      <c r="C237" s="52" t="s">
        <v>52</v>
      </c>
      <c r="D237" s="6">
        <f t="shared" si="118"/>
        <v>390.93999999999994</v>
      </c>
      <c r="E237" s="46">
        <v>40.11</v>
      </c>
      <c r="F237" s="24">
        <v>128.72999999999999</v>
      </c>
      <c r="G237" s="40">
        <v>222.1</v>
      </c>
      <c r="H237" s="24">
        <v>0</v>
      </c>
      <c r="I237" s="40">
        <v>0</v>
      </c>
    </row>
    <row r="238" spans="1:9" ht="18" customHeight="1" x14ac:dyDescent="0.25">
      <c r="A238" s="127" t="s">
        <v>58</v>
      </c>
      <c r="B238" s="156" t="s">
        <v>118</v>
      </c>
      <c r="C238" s="23" t="s">
        <v>8</v>
      </c>
      <c r="D238" s="6">
        <f t="shared" si="118"/>
        <v>0</v>
      </c>
      <c r="E238" s="40">
        <f>E239</f>
        <v>0</v>
      </c>
      <c r="F238" s="40">
        <f>F239</f>
        <v>0</v>
      </c>
      <c r="G238" s="40">
        <f>G239</f>
        <v>0</v>
      </c>
      <c r="H238" s="40">
        <f>H239</f>
        <v>0</v>
      </c>
      <c r="I238" s="40">
        <f>I239</f>
        <v>0</v>
      </c>
    </row>
    <row r="239" spans="1:9" ht="32.25" customHeight="1" x14ac:dyDescent="0.25">
      <c r="A239" s="129"/>
      <c r="B239" s="156"/>
      <c r="C239" s="51" t="s">
        <v>52</v>
      </c>
      <c r="D239" s="6">
        <f t="shared" si="118"/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</row>
    <row r="240" spans="1:9" x14ac:dyDescent="0.25">
      <c r="A240" s="127" t="s">
        <v>59</v>
      </c>
      <c r="B240" s="156" t="s">
        <v>119</v>
      </c>
      <c r="C240" s="23" t="s">
        <v>8</v>
      </c>
      <c r="D240" s="6">
        <f t="shared" si="118"/>
        <v>33</v>
      </c>
      <c r="E240" s="40">
        <f>E241</f>
        <v>2.5</v>
      </c>
      <c r="F240" s="40">
        <f t="shared" ref="F240:I240" si="138">F241</f>
        <v>13.5</v>
      </c>
      <c r="G240" s="40">
        <f t="shared" si="138"/>
        <v>17</v>
      </c>
      <c r="H240" s="40">
        <f t="shared" si="138"/>
        <v>0</v>
      </c>
      <c r="I240" s="40">
        <f t="shared" si="138"/>
        <v>0</v>
      </c>
    </row>
    <row r="241" spans="1:9" ht="27" customHeight="1" x14ac:dyDescent="0.25">
      <c r="A241" s="129"/>
      <c r="B241" s="156"/>
      <c r="C241" s="51" t="s">
        <v>52</v>
      </c>
      <c r="D241" s="6">
        <f t="shared" si="118"/>
        <v>33</v>
      </c>
      <c r="E241" s="40">
        <v>2.5</v>
      </c>
      <c r="F241" s="40">
        <v>13.5</v>
      </c>
      <c r="G241" s="40">
        <v>17</v>
      </c>
      <c r="H241" s="40">
        <v>0</v>
      </c>
      <c r="I241" s="40">
        <v>0</v>
      </c>
    </row>
    <row r="242" spans="1:9" ht="19.5" customHeight="1" x14ac:dyDescent="0.25">
      <c r="A242" s="127" t="s">
        <v>60</v>
      </c>
      <c r="B242" s="156" t="s">
        <v>119</v>
      </c>
      <c r="C242" s="23" t="s">
        <v>8</v>
      </c>
      <c r="D242" s="6">
        <f t="shared" si="118"/>
        <v>444.70000000000005</v>
      </c>
      <c r="E242" s="40">
        <f>E243</f>
        <v>144.74</v>
      </c>
      <c r="F242" s="40">
        <f t="shared" ref="F242:I242" si="139">F243</f>
        <v>144.96</v>
      </c>
      <c r="G242" s="40">
        <f t="shared" si="139"/>
        <v>155</v>
      </c>
      <c r="H242" s="40">
        <f t="shared" si="139"/>
        <v>0</v>
      </c>
      <c r="I242" s="40">
        <f t="shared" si="139"/>
        <v>0</v>
      </c>
    </row>
    <row r="243" spans="1:9" ht="28.5" customHeight="1" x14ac:dyDescent="0.25">
      <c r="A243" s="129"/>
      <c r="B243" s="156"/>
      <c r="C243" s="52" t="s">
        <v>52</v>
      </c>
      <c r="D243" s="6">
        <f t="shared" si="118"/>
        <v>444.70000000000005</v>
      </c>
      <c r="E243" s="40">
        <v>144.74</v>
      </c>
      <c r="F243" s="40">
        <v>144.96</v>
      </c>
      <c r="G243" s="40">
        <v>155</v>
      </c>
      <c r="H243" s="40">
        <v>0</v>
      </c>
      <c r="I243" s="40">
        <v>0</v>
      </c>
    </row>
    <row r="244" spans="1:9" ht="23.25" customHeight="1" x14ac:dyDescent="0.25">
      <c r="A244" s="133" t="s">
        <v>24</v>
      </c>
      <c r="B244" s="133" t="s">
        <v>118</v>
      </c>
      <c r="C244" s="13" t="s">
        <v>8</v>
      </c>
      <c r="D244" s="6">
        <f t="shared" si="118"/>
        <v>1466.28</v>
      </c>
      <c r="E244" s="24">
        <f>E245+E246</f>
        <v>1297.6699999999998</v>
      </c>
      <c r="F244" s="24">
        <f>F245+F246</f>
        <v>17.72</v>
      </c>
      <c r="G244" s="14">
        <f t="shared" ref="G244:I244" si="140">G245+G246</f>
        <v>97.5</v>
      </c>
      <c r="H244" s="14">
        <f t="shared" si="140"/>
        <v>53.39</v>
      </c>
      <c r="I244" s="14">
        <f t="shared" si="140"/>
        <v>0</v>
      </c>
    </row>
    <row r="245" spans="1:9" ht="26.4" x14ac:dyDescent="0.25">
      <c r="A245" s="134"/>
      <c r="B245" s="134"/>
      <c r="C245" s="51" t="s">
        <v>52</v>
      </c>
      <c r="D245" s="6">
        <f t="shared" si="118"/>
        <v>445.43999999999994</v>
      </c>
      <c r="E245" s="16">
        <f t="shared" ref="E245" si="141">E251+E254+E266+E257+E260+E263+E248</f>
        <v>276.83</v>
      </c>
      <c r="F245" s="16">
        <f>F251+F254+F266+F257+F260+F263+F248</f>
        <v>17.72</v>
      </c>
      <c r="G245" s="16">
        <f>G251+G254+G266+G257+G260+G263+G248</f>
        <v>97.5</v>
      </c>
      <c r="H245" s="16">
        <f>H251+H254+H266+H257+H260+H263+H248</f>
        <v>53.39</v>
      </c>
      <c r="I245" s="16">
        <f>I251+I254+I266+I257+I260+I263+I248</f>
        <v>0</v>
      </c>
    </row>
    <row r="246" spans="1:9" x14ac:dyDescent="0.25">
      <c r="A246" s="135"/>
      <c r="B246" s="135"/>
      <c r="C246" s="49" t="s">
        <v>29</v>
      </c>
      <c r="D246" s="6">
        <f t="shared" si="118"/>
        <v>1020.8399999999999</v>
      </c>
      <c r="E246" s="16">
        <f>E252+E255+E258</f>
        <v>1020.8399999999999</v>
      </c>
      <c r="F246" s="16">
        <f t="shared" ref="F246:G246" si="142">F252+F255</f>
        <v>0</v>
      </c>
      <c r="G246" s="12">
        <f t="shared" si="142"/>
        <v>0</v>
      </c>
      <c r="H246" s="16">
        <f t="shared" ref="H246:I246" si="143">H252+H255</f>
        <v>0</v>
      </c>
      <c r="I246" s="12">
        <f t="shared" si="143"/>
        <v>0</v>
      </c>
    </row>
    <row r="247" spans="1:9" ht="16.5" customHeight="1" x14ac:dyDescent="0.25">
      <c r="A247" s="133" t="s">
        <v>127</v>
      </c>
      <c r="B247" s="133" t="s">
        <v>118</v>
      </c>
      <c r="C247" s="31" t="s">
        <v>8</v>
      </c>
      <c r="D247" s="6">
        <f t="shared" si="118"/>
        <v>20</v>
      </c>
      <c r="E247" s="16">
        <f>E248+E249</f>
        <v>0</v>
      </c>
      <c r="F247" s="16">
        <f>F248</f>
        <v>0</v>
      </c>
      <c r="G247" s="12">
        <f>G248</f>
        <v>20</v>
      </c>
      <c r="H247" s="12">
        <f t="shared" ref="H247:I247" si="144">H248</f>
        <v>0</v>
      </c>
      <c r="I247" s="12">
        <f t="shared" si="144"/>
        <v>0</v>
      </c>
    </row>
    <row r="248" spans="1:9" ht="16.5" customHeight="1" x14ac:dyDescent="0.25">
      <c r="A248" s="134"/>
      <c r="B248" s="134"/>
      <c r="C248" s="106" t="s">
        <v>52</v>
      </c>
      <c r="D248" s="6">
        <f t="shared" si="118"/>
        <v>20</v>
      </c>
      <c r="E248" s="16">
        <v>0</v>
      </c>
      <c r="F248" s="16">
        <v>0</v>
      </c>
      <c r="G248" s="16">
        <v>20</v>
      </c>
      <c r="H248" s="16">
        <v>0</v>
      </c>
      <c r="I248" s="16">
        <v>0</v>
      </c>
    </row>
    <row r="249" spans="1:9" ht="16.5" customHeight="1" x14ac:dyDescent="0.25">
      <c r="A249" s="135"/>
      <c r="B249" s="135"/>
      <c r="C249" s="104" t="s">
        <v>29</v>
      </c>
      <c r="D249" s="6">
        <f t="shared" si="118"/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</row>
    <row r="250" spans="1:9" ht="17.25" customHeight="1" x14ac:dyDescent="0.25">
      <c r="A250" s="127" t="s">
        <v>134</v>
      </c>
      <c r="B250" s="133" t="s">
        <v>118</v>
      </c>
      <c r="C250" s="31" t="s">
        <v>8</v>
      </c>
      <c r="D250" s="6">
        <f t="shared" si="118"/>
        <v>100</v>
      </c>
      <c r="E250" s="16">
        <f>E251+E252</f>
        <v>100</v>
      </c>
      <c r="F250" s="16">
        <f>F251</f>
        <v>0</v>
      </c>
      <c r="G250" s="16">
        <f>G251</f>
        <v>0</v>
      </c>
      <c r="H250" s="16">
        <f>H251</f>
        <v>0</v>
      </c>
      <c r="I250" s="16">
        <f>I251</f>
        <v>0</v>
      </c>
    </row>
    <row r="251" spans="1:9" ht="25.5" customHeight="1" x14ac:dyDescent="0.25">
      <c r="A251" s="128"/>
      <c r="B251" s="134"/>
      <c r="C251" s="51" t="s">
        <v>52</v>
      </c>
      <c r="D251" s="6">
        <f t="shared" si="118"/>
        <v>0.56999999999999995</v>
      </c>
      <c r="E251" s="16">
        <v>0.56999999999999995</v>
      </c>
      <c r="F251" s="16">
        <v>0</v>
      </c>
      <c r="G251" s="16">
        <v>0</v>
      </c>
      <c r="H251" s="16">
        <v>0</v>
      </c>
      <c r="I251" s="16">
        <v>0</v>
      </c>
    </row>
    <row r="252" spans="1:9" ht="14.25" customHeight="1" x14ac:dyDescent="0.25">
      <c r="A252" s="129"/>
      <c r="B252" s="135"/>
      <c r="C252" s="45" t="s">
        <v>29</v>
      </c>
      <c r="D252" s="6">
        <f t="shared" si="118"/>
        <v>99.43</v>
      </c>
      <c r="E252" s="16">
        <v>99.43</v>
      </c>
      <c r="F252" s="16">
        <v>0</v>
      </c>
      <c r="G252" s="16">
        <v>0</v>
      </c>
      <c r="H252" s="16">
        <v>0</v>
      </c>
      <c r="I252" s="16">
        <v>0</v>
      </c>
    </row>
    <row r="253" spans="1:9" ht="17.25" customHeight="1" x14ac:dyDescent="0.25">
      <c r="A253" s="133" t="s">
        <v>113</v>
      </c>
      <c r="B253" s="133" t="s">
        <v>118</v>
      </c>
      <c r="C253" s="31" t="s">
        <v>8</v>
      </c>
      <c r="D253" s="6">
        <f t="shared" si="118"/>
        <v>240.68</v>
      </c>
      <c r="E253" s="16">
        <f>E254+E255</f>
        <v>233.36</v>
      </c>
      <c r="F253" s="16">
        <f t="shared" ref="F253:G253" si="145">F254+F255</f>
        <v>7.32</v>
      </c>
      <c r="G253" s="16">
        <f t="shared" si="145"/>
        <v>0</v>
      </c>
      <c r="H253" s="16">
        <f t="shared" ref="H253:I253" si="146">H254+H255</f>
        <v>0</v>
      </c>
      <c r="I253" s="16">
        <f t="shared" si="146"/>
        <v>0</v>
      </c>
    </row>
    <row r="254" spans="1:9" ht="30" customHeight="1" x14ac:dyDescent="0.25">
      <c r="A254" s="134"/>
      <c r="B254" s="134"/>
      <c r="C254" s="51" t="s">
        <v>52</v>
      </c>
      <c r="D254" s="6">
        <f t="shared" si="118"/>
        <v>240.68</v>
      </c>
      <c r="E254" s="16">
        <v>233.36</v>
      </c>
      <c r="F254" s="16">
        <v>7.32</v>
      </c>
      <c r="G254" s="16">
        <v>0</v>
      </c>
      <c r="H254" s="16">
        <v>0</v>
      </c>
      <c r="I254" s="16">
        <v>0</v>
      </c>
    </row>
    <row r="255" spans="1:9" ht="33.75" customHeight="1" x14ac:dyDescent="0.25">
      <c r="A255" s="135"/>
      <c r="B255" s="135"/>
      <c r="C255" s="45" t="s">
        <v>29</v>
      </c>
      <c r="D255" s="6">
        <f t="shared" si="118"/>
        <v>0</v>
      </c>
      <c r="E255" s="12">
        <v>0</v>
      </c>
      <c r="F255" s="16">
        <v>0</v>
      </c>
      <c r="G255" s="16">
        <v>0</v>
      </c>
      <c r="H255" s="16">
        <v>0</v>
      </c>
      <c r="I255" s="16">
        <v>0</v>
      </c>
    </row>
    <row r="256" spans="1:9" ht="18.75" customHeight="1" x14ac:dyDescent="0.25">
      <c r="A256" s="133" t="s">
        <v>109</v>
      </c>
      <c r="B256" s="133" t="s">
        <v>118</v>
      </c>
      <c r="C256" s="31" t="s">
        <v>8</v>
      </c>
      <c r="D256" s="6">
        <f t="shared" si="118"/>
        <v>949.91</v>
      </c>
      <c r="E256" s="12">
        <f>E257+E258</f>
        <v>949.91</v>
      </c>
      <c r="F256" s="16">
        <f t="shared" ref="F256:G256" si="147">F257+F258</f>
        <v>0</v>
      </c>
      <c r="G256" s="16">
        <f t="shared" si="147"/>
        <v>0</v>
      </c>
      <c r="H256" s="16">
        <f t="shared" ref="H256:I256" si="148">H257+H258</f>
        <v>0</v>
      </c>
      <c r="I256" s="16">
        <f t="shared" si="148"/>
        <v>0</v>
      </c>
    </row>
    <row r="257" spans="1:9" ht="28.5" customHeight="1" x14ac:dyDescent="0.25">
      <c r="A257" s="134"/>
      <c r="B257" s="134"/>
      <c r="C257" s="70" t="s">
        <v>52</v>
      </c>
      <c r="D257" s="6">
        <f t="shared" si="118"/>
        <v>28.5</v>
      </c>
      <c r="E257" s="12">
        <v>28.5</v>
      </c>
      <c r="F257" s="16">
        <v>0</v>
      </c>
      <c r="G257" s="16">
        <v>0</v>
      </c>
      <c r="H257" s="16">
        <v>0</v>
      </c>
      <c r="I257" s="16">
        <v>0</v>
      </c>
    </row>
    <row r="258" spans="1:9" ht="14.25" customHeight="1" x14ac:dyDescent="0.25">
      <c r="A258" s="135"/>
      <c r="B258" s="135"/>
      <c r="C258" s="69" t="s">
        <v>29</v>
      </c>
      <c r="D258" s="6">
        <f t="shared" si="118"/>
        <v>921.41</v>
      </c>
      <c r="E258" s="12">
        <v>921.41</v>
      </c>
      <c r="F258" s="16">
        <v>0</v>
      </c>
      <c r="G258" s="16">
        <v>0</v>
      </c>
      <c r="H258" s="16">
        <v>0</v>
      </c>
      <c r="I258" s="16">
        <v>0</v>
      </c>
    </row>
    <row r="259" spans="1:9" ht="15.75" customHeight="1" x14ac:dyDescent="0.25">
      <c r="A259" s="133" t="s">
        <v>132</v>
      </c>
      <c r="B259" s="133" t="s">
        <v>118</v>
      </c>
      <c r="C259" s="31" t="s">
        <v>8</v>
      </c>
      <c r="D259" s="6">
        <f t="shared" si="118"/>
        <v>53.39</v>
      </c>
      <c r="E259" s="12">
        <v>0</v>
      </c>
      <c r="F259" s="16">
        <f>F260</f>
        <v>0</v>
      </c>
      <c r="G259" s="16">
        <f>G260</f>
        <v>0</v>
      </c>
      <c r="H259" s="16">
        <f>H260</f>
        <v>53.39</v>
      </c>
      <c r="I259" s="16">
        <f>I260</f>
        <v>0</v>
      </c>
    </row>
    <row r="260" spans="1:9" ht="42" customHeight="1" x14ac:dyDescent="0.25">
      <c r="A260" s="134"/>
      <c r="B260" s="134"/>
      <c r="C260" s="83" t="s">
        <v>73</v>
      </c>
      <c r="D260" s="6">
        <f t="shared" si="118"/>
        <v>53.39</v>
      </c>
      <c r="E260" s="12">
        <v>0</v>
      </c>
      <c r="F260" s="16">
        <v>0</v>
      </c>
      <c r="G260" s="16">
        <v>0</v>
      </c>
      <c r="H260" s="16">
        <v>53.39</v>
      </c>
      <c r="I260" s="16">
        <v>0</v>
      </c>
    </row>
    <row r="261" spans="1:9" ht="15.75" customHeight="1" x14ac:dyDescent="0.25">
      <c r="A261" s="135"/>
      <c r="B261" s="135"/>
      <c r="C261" s="82" t="s">
        <v>29</v>
      </c>
      <c r="D261" s="6">
        <f t="shared" si="118"/>
        <v>0</v>
      </c>
      <c r="E261" s="12">
        <v>0</v>
      </c>
      <c r="F261" s="16">
        <v>0</v>
      </c>
      <c r="G261" s="16">
        <v>0</v>
      </c>
      <c r="H261" s="16">
        <v>0</v>
      </c>
      <c r="I261" s="16">
        <v>0</v>
      </c>
    </row>
    <row r="262" spans="1:9" ht="15.75" customHeight="1" x14ac:dyDescent="0.25">
      <c r="A262" s="127" t="s">
        <v>133</v>
      </c>
      <c r="B262" s="127" t="s">
        <v>118</v>
      </c>
      <c r="C262" s="23" t="s">
        <v>8</v>
      </c>
      <c r="D262" s="6">
        <f t="shared" si="118"/>
        <v>84.4</v>
      </c>
      <c r="E262" s="16">
        <f>E263+E264</f>
        <v>14.4</v>
      </c>
      <c r="F262" s="16">
        <f t="shared" ref="F262:I262" si="149">F263+F264</f>
        <v>0</v>
      </c>
      <c r="G262" s="16">
        <f t="shared" si="149"/>
        <v>70</v>
      </c>
      <c r="H262" s="16">
        <f t="shared" si="149"/>
        <v>0</v>
      </c>
      <c r="I262" s="16">
        <f t="shared" si="149"/>
        <v>0</v>
      </c>
    </row>
    <row r="263" spans="1:9" ht="30" customHeight="1" x14ac:dyDescent="0.25">
      <c r="A263" s="128"/>
      <c r="B263" s="128"/>
      <c r="C263" s="57" t="s">
        <v>52</v>
      </c>
      <c r="D263" s="6">
        <f t="shared" si="118"/>
        <v>84.4</v>
      </c>
      <c r="E263" s="16">
        <v>14.4</v>
      </c>
      <c r="F263" s="16">
        <v>0</v>
      </c>
      <c r="G263" s="16">
        <v>70</v>
      </c>
      <c r="H263" s="16">
        <v>0</v>
      </c>
      <c r="I263" s="16">
        <v>0</v>
      </c>
    </row>
    <row r="264" spans="1:9" ht="18.75" customHeight="1" x14ac:dyDescent="0.25">
      <c r="A264" s="129"/>
      <c r="B264" s="129"/>
      <c r="C264" s="109" t="s">
        <v>29</v>
      </c>
      <c r="D264" s="6">
        <f t="shared" si="118"/>
        <v>0</v>
      </c>
      <c r="E264" s="16">
        <v>0</v>
      </c>
      <c r="F264" s="16">
        <v>0</v>
      </c>
      <c r="G264" s="12">
        <v>0</v>
      </c>
      <c r="H264" s="16">
        <v>0</v>
      </c>
      <c r="I264" s="12">
        <v>0</v>
      </c>
    </row>
    <row r="265" spans="1:9" ht="15.75" customHeight="1" x14ac:dyDescent="0.25">
      <c r="A265" s="127" t="s">
        <v>110</v>
      </c>
      <c r="B265" s="127" t="s">
        <v>118</v>
      </c>
      <c r="C265" s="23" t="s">
        <v>8</v>
      </c>
      <c r="D265" s="6">
        <f t="shared" si="118"/>
        <v>17.899999999999999</v>
      </c>
      <c r="E265" s="16">
        <f>E266+E267</f>
        <v>0</v>
      </c>
      <c r="F265" s="16">
        <f t="shared" ref="F265:I265" si="150">F266+F267</f>
        <v>10.4</v>
      </c>
      <c r="G265" s="12">
        <f t="shared" si="150"/>
        <v>7.5</v>
      </c>
      <c r="H265" s="12">
        <f t="shared" si="150"/>
        <v>0</v>
      </c>
      <c r="I265" s="12">
        <f t="shared" si="150"/>
        <v>0</v>
      </c>
    </row>
    <row r="266" spans="1:9" ht="27.75" customHeight="1" x14ac:dyDescent="0.25">
      <c r="A266" s="128"/>
      <c r="B266" s="128"/>
      <c r="C266" s="57" t="s">
        <v>52</v>
      </c>
      <c r="D266" s="6">
        <f t="shared" si="118"/>
        <v>17.899999999999999</v>
      </c>
      <c r="E266" s="16">
        <v>0</v>
      </c>
      <c r="F266" s="16">
        <v>10.4</v>
      </c>
      <c r="G266" s="16">
        <v>7.5</v>
      </c>
      <c r="H266" s="16">
        <v>0</v>
      </c>
      <c r="I266" s="16">
        <v>0</v>
      </c>
    </row>
    <row r="267" spans="1:9" ht="16.5" customHeight="1" x14ac:dyDescent="0.25">
      <c r="A267" s="129"/>
      <c r="B267" s="129"/>
      <c r="C267" s="54" t="s">
        <v>29</v>
      </c>
      <c r="D267" s="6">
        <f t="shared" si="118"/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</row>
    <row r="268" spans="1:9" ht="16.5" customHeight="1" x14ac:dyDescent="0.25">
      <c r="A268" s="152" t="s">
        <v>72</v>
      </c>
      <c r="B268" s="127" t="s">
        <v>118</v>
      </c>
      <c r="C268" s="23" t="s">
        <v>8</v>
      </c>
      <c r="D268" s="6">
        <f t="shared" si="118"/>
        <v>180.20000000000002</v>
      </c>
      <c r="E268" s="24">
        <f>E269</f>
        <v>19.560000000000002</v>
      </c>
      <c r="F268" s="24">
        <f>F269</f>
        <v>63.26</v>
      </c>
      <c r="G268" s="24">
        <f>G269</f>
        <v>97.38000000000001</v>
      </c>
      <c r="H268" s="24">
        <f t="shared" ref="H268:I268" si="151">H269</f>
        <v>0</v>
      </c>
      <c r="I268" s="24">
        <f t="shared" si="151"/>
        <v>0</v>
      </c>
    </row>
    <row r="269" spans="1:9" ht="27" customHeight="1" x14ac:dyDescent="0.25">
      <c r="A269" s="153"/>
      <c r="B269" s="129"/>
      <c r="C269" s="57" t="s">
        <v>52</v>
      </c>
      <c r="D269" s="6">
        <f t="shared" si="118"/>
        <v>180.20000000000002</v>
      </c>
      <c r="E269" s="16">
        <f>E271+E273</f>
        <v>19.560000000000002</v>
      </c>
      <c r="F269" s="16">
        <f>F271+F273</f>
        <v>63.26</v>
      </c>
      <c r="G269" s="16">
        <f t="shared" ref="G269:I269" si="152">G271+G273</f>
        <v>97.38000000000001</v>
      </c>
      <c r="H269" s="16">
        <f>H271+H273</f>
        <v>0</v>
      </c>
      <c r="I269" s="16">
        <f t="shared" si="152"/>
        <v>0</v>
      </c>
    </row>
    <row r="270" spans="1:9" ht="40.5" customHeight="1" x14ac:dyDescent="0.25">
      <c r="A270" s="154" t="s">
        <v>126</v>
      </c>
      <c r="B270" s="156" t="s">
        <v>118</v>
      </c>
      <c r="C270" s="23" t="s">
        <v>8</v>
      </c>
      <c r="D270" s="6">
        <f t="shared" si="118"/>
        <v>158.24</v>
      </c>
      <c r="E270" s="16">
        <f>E271</f>
        <v>6</v>
      </c>
      <c r="F270" s="16">
        <f>F271</f>
        <v>63.26</v>
      </c>
      <c r="G270" s="16">
        <f>G271</f>
        <v>88.98</v>
      </c>
      <c r="H270" s="16">
        <f t="shared" ref="H270:I270" si="153">H271</f>
        <v>0</v>
      </c>
      <c r="I270" s="16">
        <f t="shared" si="153"/>
        <v>0</v>
      </c>
    </row>
    <row r="271" spans="1:9" ht="40.5" customHeight="1" x14ac:dyDescent="0.25">
      <c r="A271" s="154"/>
      <c r="B271" s="156"/>
      <c r="C271" s="57" t="s">
        <v>52</v>
      </c>
      <c r="D271" s="6">
        <f t="shared" si="118"/>
        <v>158.24</v>
      </c>
      <c r="E271" s="16">
        <v>6</v>
      </c>
      <c r="F271" s="16">
        <v>63.26</v>
      </c>
      <c r="G271" s="16">
        <f>2.4+6+80.58</f>
        <v>88.98</v>
      </c>
      <c r="H271" s="16">
        <v>0</v>
      </c>
      <c r="I271" s="16">
        <v>0</v>
      </c>
    </row>
    <row r="272" spans="1:9" ht="40.5" customHeight="1" x14ac:dyDescent="0.25">
      <c r="A272" s="154" t="s">
        <v>71</v>
      </c>
      <c r="B272" s="156" t="s">
        <v>118</v>
      </c>
      <c r="C272" s="23" t="s">
        <v>8</v>
      </c>
      <c r="D272" s="6">
        <f t="shared" si="118"/>
        <v>21.96</v>
      </c>
      <c r="E272" s="16">
        <f>E273</f>
        <v>13.56</v>
      </c>
      <c r="F272" s="16">
        <f t="shared" ref="F272:I272" si="154">F273</f>
        <v>0</v>
      </c>
      <c r="G272" s="16">
        <f t="shared" si="154"/>
        <v>8.4</v>
      </c>
      <c r="H272" s="16">
        <f t="shared" si="154"/>
        <v>0</v>
      </c>
      <c r="I272" s="16">
        <f t="shared" si="154"/>
        <v>0</v>
      </c>
    </row>
    <row r="273" spans="1:9" ht="27.75" customHeight="1" x14ac:dyDescent="0.25">
      <c r="A273" s="154"/>
      <c r="B273" s="156"/>
      <c r="C273" s="57" t="s">
        <v>52</v>
      </c>
      <c r="D273" s="6">
        <f t="shared" si="118"/>
        <v>21.96</v>
      </c>
      <c r="E273" s="16">
        <v>13.56</v>
      </c>
      <c r="F273" s="16">
        <v>0</v>
      </c>
      <c r="G273" s="12">
        <v>8.4</v>
      </c>
      <c r="H273" s="16">
        <v>0</v>
      </c>
      <c r="I273" s="12">
        <v>0</v>
      </c>
    </row>
    <row r="274" spans="1:9" ht="21.75" customHeight="1" x14ac:dyDescent="0.25">
      <c r="A274" s="155" t="s">
        <v>15</v>
      </c>
      <c r="B274" s="136" t="s">
        <v>80</v>
      </c>
      <c r="C274" s="9" t="s">
        <v>8</v>
      </c>
      <c r="D274" s="10">
        <f t="shared" si="118"/>
        <v>618.23</v>
      </c>
      <c r="E274" s="10">
        <f t="shared" ref="E274:I274" si="155">E275</f>
        <v>38.85</v>
      </c>
      <c r="F274" s="10">
        <f t="shared" si="155"/>
        <v>79.38</v>
      </c>
      <c r="G274" s="10">
        <f t="shared" si="155"/>
        <v>500</v>
      </c>
      <c r="H274" s="10">
        <f t="shared" si="155"/>
        <v>0</v>
      </c>
      <c r="I274" s="10">
        <f t="shared" si="155"/>
        <v>0</v>
      </c>
    </row>
    <row r="275" spans="1:9" ht="34.5" customHeight="1" x14ac:dyDescent="0.25">
      <c r="A275" s="155"/>
      <c r="B275" s="136"/>
      <c r="C275" s="51" t="s">
        <v>52</v>
      </c>
      <c r="D275" s="6">
        <f t="shared" si="118"/>
        <v>618.23</v>
      </c>
      <c r="E275" s="16">
        <f>E277</f>
        <v>38.85</v>
      </c>
      <c r="F275" s="16">
        <f>F277</f>
        <v>79.38</v>
      </c>
      <c r="G275" s="16">
        <f>G277+G281</f>
        <v>500</v>
      </c>
      <c r="H275" s="16">
        <f>H277</f>
        <v>0</v>
      </c>
      <c r="I275" s="16">
        <f>I277</f>
        <v>0</v>
      </c>
    </row>
    <row r="276" spans="1:9" ht="17.25" customHeight="1" x14ac:dyDescent="0.25">
      <c r="A276" s="136" t="s">
        <v>23</v>
      </c>
      <c r="B276" s="136" t="s">
        <v>108</v>
      </c>
      <c r="C276" s="23" t="s">
        <v>8</v>
      </c>
      <c r="D276" s="6">
        <f t="shared" si="118"/>
        <v>218.23</v>
      </c>
      <c r="E276" s="24">
        <f t="shared" ref="E276:I276" si="156">E277</f>
        <v>38.85</v>
      </c>
      <c r="F276" s="14">
        <f t="shared" si="156"/>
        <v>79.38</v>
      </c>
      <c r="G276" s="14">
        <f t="shared" si="156"/>
        <v>100</v>
      </c>
      <c r="H276" s="14">
        <f t="shared" si="156"/>
        <v>0</v>
      </c>
      <c r="I276" s="14">
        <f t="shared" si="156"/>
        <v>0</v>
      </c>
    </row>
    <row r="277" spans="1:9" ht="34.5" customHeight="1" x14ac:dyDescent="0.25">
      <c r="A277" s="136"/>
      <c r="B277" s="136"/>
      <c r="C277" s="51" t="s">
        <v>52</v>
      </c>
      <c r="D277" s="6">
        <f t="shared" si="118"/>
        <v>218.23</v>
      </c>
      <c r="E277" s="16">
        <f>E279</f>
        <v>38.85</v>
      </c>
      <c r="F277" s="16">
        <f>F279</f>
        <v>79.38</v>
      </c>
      <c r="G277" s="16">
        <f>G279</f>
        <v>100</v>
      </c>
      <c r="H277" s="16">
        <f>H279</f>
        <v>0</v>
      </c>
      <c r="I277" s="16">
        <f>I279</f>
        <v>0</v>
      </c>
    </row>
    <row r="278" spans="1:9" ht="14.25" customHeight="1" x14ac:dyDescent="0.25">
      <c r="A278" s="136" t="s">
        <v>16</v>
      </c>
      <c r="B278" s="136" t="s">
        <v>108</v>
      </c>
      <c r="C278" s="15" t="s">
        <v>8</v>
      </c>
      <c r="D278" s="6">
        <f t="shared" si="118"/>
        <v>218.23</v>
      </c>
      <c r="E278" s="24">
        <f>E279</f>
        <v>38.85</v>
      </c>
      <c r="F278" s="24">
        <f>F279</f>
        <v>79.38</v>
      </c>
      <c r="G278" s="24">
        <f>G279</f>
        <v>100</v>
      </c>
      <c r="H278" s="24">
        <f>H279</f>
        <v>0</v>
      </c>
      <c r="I278" s="24">
        <f>I279</f>
        <v>0</v>
      </c>
    </row>
    <row r="279" spans="1:9" ht="30" customHeight="1" x14ac:dyDescent="0.25">
      <c r="A279" s="136"/>
      <c r="B279" s="136"/>
      <c r="C279" s="51" t="s">
        <v>52</v>
      </c>
      <c r="D279" s="6">
        <f t="shared" si="118"/>
        <v>218.23</v>
      </c>
      <c r="E279" s="16">
        <v>38.85</v>
      </c>
      <c r="F279" s="16">
        <v>79.38</v>
      </c>
      <c r="G279" s="16">
        <v>100</v>
      </c>
      <c r="H279" s="16">
        <v>0</v>
      </c>
      <c r="I279" s="16">
        <v>0</v>
      </c>
    </row>
    <row r="280" spans="1:9" ht="30" customHeight="1" x14ac:dyDescent="0.25">
      <c r="A280" s="136" t="s">
        <v>144</v>
      </c>
      <c r="B280" s="136" t="s">
        <v>108</v>
      </c>
      <c r="C280" s="23" t="s">
        <v>8</v>
      </c>
      <c r="D280" s="6">
        <f>G280+H280+I280+E280+F280</f>
        <v>400</v>
      </c>
      <c r="E280" s="24">
        <f t="shared" ref="E280:I280" si="157">E281</f>
        <v>0</v>
      </c>
      <c r="F280" s="14">
        <f t="shared" si="157"/>
        <v>0</v>
      </c>
      <c r="G280" s="14">
        <f t="shared" si="157"/>
        <v>400</v>
      </c>
      <c r="H280" s="14">
        <f t="shared" si="157"/>
        <v>0</v>
      </c>
      <c r="I280" s="14">
        <f t="shared" si="157"/>
        <v>0</v>
      </c>
    </row>
    <row r="281" spans="1:9" ht="30" customHeight="1" x14ac:dyDescent="0.25">
      <c r="A281" s="136"/>
      <c r="B281" s="136"/>
      <c r="C281" s="120" t="s">
        <v>52</v>
      </c>
      <c r="D281" s="6">
        <f>G281+H281+I281+E281+F281</f>
        <v>400</v>
      </c>
      <c r="E281" s="16">
        <v>0</v>
      </c>
      <c r="F281" s="16">
        <v>0</v>
      </c>
      <c r="G281" s="16">
        <v>400</v>
      </c>
      <c r="H281" s="16">
        <v>0</v>
      </c>
      <c r="I281" s="16">
        <v>0</v>
      </c>
    </row>
    <row r="282" spans="1:9" ht="15" customHeight="1" x14ac:dyDescent="0.25">
      <c r="A282" s="155" t="s">
        <v>17</v>
      </c>
      <c r="B282" s="136" t="s">
        <v>80</v>
      </c>
      <c r="C282" s="9" t="s">
        <v>8</v>
      </c>
      <c r="D282" s="10">
        <f t="shared" si="118"/>
        <v>1034.5999999999999</v>
      </c>
      <c r="E282" s="10">
        <f t="shared" ref="E282" si="158">E283+E284+E285</f>
        <v>165.82999999999998</v>
      </c>
      <c r="F282" s="10">
        <f>F283+F284+F285</f>
        <v>275.85000000000002</v>
      </c>
      <c r="G282" s="10">
        <f>G283+G284+G285</f>
        <v>592.91999999999996</v>
      </c>
      <c r="H282" s="10">
        <f>H283+H284+H285</f>
        <v>0</v>
      </c>
      <c r="I282" s="10">
        <f>I283+I284+I285</f>
        <v>0</v>
      </c>
    </row>
    <row r="283" spans="1:9" ht="43.5" customHeight="1" x14ac:dyDescent="0.25">
      <c r="A283" s="155"/>
      <c r="B283" s="136"/>
      <c r="C283" s="51" t="s">
        <v>52</v>
      </c>
      <c r="D283" s="6">
        <f t="shared" ref="D283:D335" si="159">G283+H283+I283+E283+F283</f>
        <v>1034.5999999999999</v>
      </c>
      <c r="E283" s="28">
        <f>E287+E288+E289</f>
        <v>165.82999999999998</v>
      </c>
      <c r="F283" s="28">
        <f>F287+F288+F289</f>
        <v>275.85000000000002</v>
      </c>
      <c r="G283" s="28">
        <f t="shared" ref="G283:I283" si="160">G287+G288+G289</f>
        <v>592.91999999999996</v>
      </c>
      <c r="H283" s="28">
        <f>H287+H288+H289</f>
        <v>0</v>
      </c>
      <c r="I283" s="28">
        <f t="shared" si="160"/>
        <v>0</v>
      </c>
    </row>
    <row r="284" spans="1:9" ht="17.25" customHeight="1" x14ac:dyDescent="0.25">
      <c r="A284" s="155"/>
      <c r="B284" s="164"/>
      <c r="C284" s="37" t="s">
        <v>29</v>
      </c>
      <c r="D284" s="6">
        <f t="shared" si="159"/>
        <v>0</v>
      </c>
      <c r="E284" s="28">
        <v>0</v>
      </c>
      <c r="F284" s="17">
        <v>0</v>
      </c>
      <c r="G284" s="29">
        <v>0</v>
      </c>
      <c r="H284" s="17">
        <v>0</v>
      </c>
      <c r="I284" s="29">
        <v>0</v>
      </c>
    </row>
    <row r="285" spans="1:9" ht="18.75" customHeight="1" x14ac:dyDescent="0.25">
      <c r="A285" s="155"/>
      <c r="B285" s="164"/>
      <c r="C285" s="35" t="s">
        <v>26</v>
      </c>
      <c r="D285" s="6">
        <f t="shared" si="159"/>
        <v>0</v>
      </c>
      <c r="E285" s="12">
        <f>E311</f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ht="15.75" customHeight="1" x14ac:dyDescent="0.25">
      <c r="A286" s="130" t="s">
        <v>25</v>
      </c>
      <c r="B286" s="130" t="s">
        <v>81</v>
      </c>
      <c r="C286" s="23" t="s">
        <v>8</v>
      </c>
      <c r="D286" s="6">
        <f t="shared" si="159"/>
        <v>1034.5999999999999</v>
      </c>
      <c r="E286" s="24">
        <f t="shared" ref="E286" si="161">E287+E288</f>
        <v>165.82999999999998</v>
      </c>
      <c r="F286" s="24">
        <f>F290+F294+F297+F301+F305+F309</f>
        <v>275.85000000000002</v>
      </c>
      <c r="G286" s="24">
        <f>G290+G294+G297+G301+G305+G309</f>
        <v>592.91999999999996</v>
      </c>
      <c r="H286" s="24">
        <f t="shared" ref="H286:I286" si="162">H290+H294+H297+H301+H305+H309</f>
        <v>0</v>
      </c>
      <c r="I286" s="24">
        <f t="shared" si="162"/>
        <v>0</v>
      </c>
    </row>
    <row r="287" spans="1:9" ht="27.75" customHeight="1" x14ac:dyDescent="0.25">
      <c r="A287" s="131"/>
      <c r="B287" s="131"/>
      <c r="C287" s="51" t="s">
        <v>52</v>
      </c>
      <c r="D287" s="6">
        <f t="shared" si="159"/>
        <v>1034.5999999999999</v>
      </c>
      <c r="E287" s="16">
        <f>E290+E294+E296</f>
        <v>165.82999999999998</v>
      </c>
      <c r="F287" s="16">
        <f>F290+F296+F298+F302+F310+F306</f>
        <v>275.85000000000002</v>
      </c>
      <c r="G287" s="119">
        <f>G290+G296+G298+G302+G310+G306</f>
        <v>592.91999999999996</v>
      </c>
      <c r="H287" s="119">
        <f>H290+H296+H298+H302+H310+H306</f>
        <v>0</v>
      </c>
      <c r="I287" s="119">
        <f>I290+I296+I298+I302+I310+I306</f>
        <v>0</v>
      </c>
    </row>
    <row r="288" spans="1:9" ht="20.25" customHeight="1" x14ac:dyDescent="0.25">
      <c r="A288" s="131"/>
      <c r="B288" s="131"/>
      <c r="C288" s="39" t="s">
        <v>29</v>
      </c>
      <c r="D288" s="6">
        <f t="shared" si="159"/>
        <v>0</v>
      </c>
      <c r="E288" s="12">
        <v>0</v>
      </c>
      <c r="F288" s="16">
        <f>F311</f>
        <v>0</v>
      </c>
      <c r="G288" s="16">
        <v>0</v>
      </c>
      <c r="H288" s="16">
        <f>H311</f>
        <v>0</v>
      </c>
      <c r="I288" s="16">
        <v>0</v>
      </c>
    </row>
    <row r="289" spans="1:9" ht="17.25" customHeight="1" x14ac:dyDescent="0.25">
      <c r="A289" s="132"/>
      <c r="B289" s="132"/>
      <c r="C289" s="39" t="s">
        <v>26</v>
      </c>
      <c r="D289" s="6">
        <f t="shared" si="159"/>
        <v>0</v>
      </c>
      <c r="E289" s="12">
        <v>0</v>
      </c>
      <c r="F289" s="16">
        <f>F312</f>
        <v>0</v>
      </c>
      <c r="G289" s="16">
        <v>0</v>
      </c>
      <c r="H289" s="16">
        <f>H312</f>
        <v>0</v>
      </c>
      <c r="I289" s="16">
        <v>0</v>
      </c>
    </row>
    <row r="290" spans="1:9" ht="15" customHeight="1" x14ac:dyDescent="0.25">
      <c r="A290" s="136" t="s">
        <v>88</v>
      </c>
      <c r="B290" s="127" t="s">
        <v>94</v>
      </c>
      <c r="C290" s="25" t="s">
        <v>8</v>
      </c>
      <c r="D290" s="6">
        <f t="shared" si="159"/>
        <v>104.47</v>
      </c>
      <c r="E290" s="14">
        <f>E291+E311+E312</f>
        <v>104.47</v>
      </c>
      <c r="F290" s="24">
        <f>F291+F311+F312+F294</f>
        <v>0</v>
      </c>
      <c r="G290" s="24">
        <f>G291+G311+G312</f>
        <v>0</v>
      </c>
      <c r="H290" s="24">
        <f>H291+H311+H312+H294</f>
        <v>0</v>
      </c>
      <c r="I290" s="24">
        <f>I291+I311+I312</f>
        <v>0</v>
      </c>
    </row>
    <row r="291" spans="1:9" ht="12.75" customHeight="1" x14ac:dyDescent="0.25">
      <c r="A291" s="136"/>
      <c r="B291" s="128"/>
      <c r="C291" s="136" t="s">
        <v>52</v>
      </c>
      <c r="D291" s="6">
        <f t="shared" si="159"/>
        <v>104.47</v>
      </c>
      <c r="E291" s="12">
        <f>E292+E293+E294</f>
        <v>104.47</v>
      </c>
      <c r="F291" s="16">
        <f>F292+F293+F294</f>
        <v>0</v>
      </c>
      <c r="G291" s="16">
        <v>0</v>
      </c>
      <c r="H291" s="16">
        <f>H292+H293+H294</f>
        <v>0</v>
      </c>
      <c r="I291" s="16">
        <v>0</v>
      </c>
    </row>
    <row r="292" spans="1:9" ht="15.75" customHeight="1" x14ac:dyDescent="0.25">
      <c r="A292" s="136"/>
      <c r="B292" s="128"/>
      <c r="C292" s="136"/>
      <c r="D292" s="6">
        <f t="shared" si="159"/>
        <v>104.47</v>
      </c>
      <c r="E292" s="12">
        <v>104.47</v>
      </c>
      <c r="F292" s="16">
        <v>0</v>
      </c>
      <c r="G292" s="16">
        <v>0</v>
      </c>
      <c r="H292" s="16">
        <v>0</v>
      </c>
      <c r="I292" s="16">
        <v>0</v>
      </c>
    </row>
    <row r="293" spans="1:9" x14ac:dyDescent="0.25">
      <c r="A293" s="136"/>
      <c r="B293" s="128"/>
      <c r="C293" s="136"/>
      <c r="D293" s="6">
        <f t="shared" si="159"/>
        <v>0</v>
      </c>
      <c r="E293" s="12">
        <v>0</v>
      </c>
      <c r="F293" s="16">
        <v>0</v>
      </c>
      <c r="G293" s="16">
        <v>0</v>
      </c>
      <c r="H293" s="16">
        <v>0</v>
      </c>
      <c r="I293" s="16">
        <v>0</v>
      </c>
    </row>
    <row r="294" spans="1:9" x14ac:dyDescent="0.25">
      <c r="A294" s="136"/>
      <c r="B294" s="129"/>
      <c r="C294" s="136"/>
      <c r="D294" s="6">
        <f t="shared" si="159"/>
        <v>0</v>
      </c>
      <c r="E294" s="12">
        <v>0</v>
      </c>
      <c r="F294" s="16">
        <v>0</v>
      </c>
      <c r="G294" s="16">
        <v>0</v>
      </c>
      <c r="H294" s="16">
        <v>0</v>
      </c>
      <c r="I294" s="16">
        <v>0</v>
      </c>
    </row>
    <row r="295" spans="1:9" ht="17.25" customHeight="1" x14ac:dyDescent="0.25">
      <c r="A295" s="130" t="s">
        <v>63</v>
      </c>
      <c r="B295" s="127" t="s">
        <v>82</v>
      </c>
      <c r="C295" s="23" t="s">
        <v>8</v>
      </c>
      <c r="D295" s="6">
        <f t="shared" si="159"/>
        <v>61.36</v>
      </c>
      <c r="E295" s="12">
        <f>E296</f>
        <v>61.36</v>
      </c>
      <c r="F295" s="16">
        <f t="shared" ref="F295:I295" si="163">F296</f>
        <v>0</v>
      </c>
      <c r="G295" s="16">
        <f t="shared" si="163"/>
        <v>0</v>
      </c>
      <c r="H295" s="16">
        <f t="shared" si="163"/>
        <v>0</v>
      </c>
      <c r="I295" s="16">
        <f t="shared" si="163"/>
        <v>0</v>
      </c>
    </row>
    <row r="296" spans="1:9" ht="30" customHeight="1" x14ac:dyDescent="0.25">
      <c r="A296" s="132"/>
      <c r="B296" s="129"/>
      <c r="C296" s="58" t="s">
        <v>52</v>
      </c>
      <c r="D296" s="6">
        <f t="shared" si="159"/>
        <v>61.36</v>
      </c>
      <c r="E296" s="16">
        <v>61.36</v>
      </c>
      <c r="F296" s="16">
        <v>0</v>
      </c>
      <c r="G296" s="16">
        <v>0</v>
      </c>
      <c r="H296" s="16">
        <v>0</v>
      </c>
      <c r="I296" s="16">
        <v>0</v>
      </c>
    </row>
    <row r="297" spans="1:9" ht="20.25" customHeight="1" x14ac:dyDescent="0.25">
      <c r="A297" s="157" t="s">
        <v>93</v>
      </c>
      <c r="B297" s="130" t="s">
        <v>90</v>
      </c>
      <c r="C297" s="23" t="s">
        <v>8</v>
      </c>
      <c r="D297" s="6">
        <f t="shared" si="159"/>
        <v>445.05</v>
      </c>
      <c r="E297" s="11">
        <f t="shared" ref="E297" si="164">E298+E299+E300</f>
        <v>0</v>
      </c>
      <c r="F297" s="16">
        <f t="shared" ref="F297" si="165">F298+F299+F300</f>
        <v>167.05</v>
      </c>
      <c r="G297" s="16">
        <f t="shared" ref="G297:I297" si="166">G298+G299+G300</f>
        <v>278</v>
      </c>
      <c r="H297" s="16">
        <f t="shared" si="166"/>
        <v>0</v>
      </c>
      <c r="I297" s="16">
        <f t="shared" si="166"/>
        <v>0</v>
      </c>
    </row>
    <row r="298" spans="1:9" ht="30.75" customHeight="1" x14ac:dyDescent="0.25">
      <c r="A298" s="158"/>
      <c r="B298" s="131"/>
      <c r="C298" s="86" t="s">
        <v>52</v>
      </c>
      <c r="D298" s="6">
        <f t="shared" si="159"/>
        <v>445.05</v>
      </c>
      <c r="E298" s="16">
        <v>0</v>
      </c>
      <c r="F298" s="16">
        <v>167.05</v>
      </c>
      <c r="G298" s="16">
        <v>278</v>
      </c>
      <c r="H298" s="16">
        <v>0</v>
      </c>
      <c r="I298" s="16">
        <v>0</v>
      </c>
    </row>
    <row r="299" spans="1:9" ht="17.25" customHeight="1" x14ac:dyDescent="0.25">
      <c r="A299" s="158"/>
      <c r="B299" s="131"/>
      <c r="C299" s="84" t="s">
        <v>29</v>
      </c>
      <c r="D299" s="6">
        <f t="shared" si="159"/>
        <v>0</v>
      </c>
      <c r="E299" s="12">
        <v>0</v>
      </c>
      <c r="F299" s="16">
        <v>0</v>
      </c>
      <c r="G299" s="16">
        <v>0</v>
      </c>
      <c r="H299" s="16">
        <v>0</v>
      </c>
      <c r="I299" s="16">
        <v>0</v>
      </c>
    </row>
    <row r="300" spans="1:9" ht="18" customHeight="1" x14ac:dyDescent="0.25">
      <c r="A300" s="159"/>
      <c r="B300" s="132"/>
      <c r="C300" s="84" t="s">
        <v>26</v>
      </c>
      <c r="D300" s="6">
        <f t="shared" si="159"/>
        <v>0</v>
      </c>
      <c r="E300" s="12">
        <v>0</v>
      </c>
      <c r="F300" s="114">
        <v>0</v>
      </c>
      <c r="G300" s="12">
        <v>0</v>
      </c>
      <c r="H300" s="114">
        <v>0</v>
      </c>
      <c r="I300" s="12">
        <v>0</v>
      </c>
    </row>
    <row r="301" spans="1:9" ht="18" customHeight="1" x14ac:dyDescent="0.25">
      <c r="A301" s="157" t="s">
        <v>103</v>
      </c>
      <c r="B301" s="130" t="s">
        <v>135</v>
      </c>
      <c r="C301" s="23" t="s">
        <v>8</v>
      </c>
      <c r="D301" s="6">
        <f t="shared" si="159"/>
        <v>169.92</v>
      </c>
      <c r="E301" s="11">
        <f t="shared" ref="E301:I301" si="167">E302+E303+E304</f>
        <v>0</v>
      </c>
      <c r="F301" s="16">
        <f t="shared" si="167"/>
        <v>0</v>
      </c>
      <c r="G301" s="11">
        <f t="shared" si="167"/>
        <v>169.92</v>
      </c>
      <c r="H301" s="11">
        <f t="shared" si="167"/>
        <v>0</v>
      </c>
      <c r="I301" s="11">
        <f t="shared" si="167"/>
        <v>0</v>
      </c>
    </row>
    <row r="302" spans="1:9" ht="18" customHeight="1" x14ac:dyDescent="0.25">
      <c r="A302" s="158"/>
      <c r="B302" s="131"/>
      <c r="C302" s="100" t="s">
        <v>52</v>
      </c>
      <c r="D302" s="6">
        <f t="shared" si="159"/>
        <v>169.92</v>
      </c>
      <c r="E302" s="16">
        <v>0</v>
      </c>
      <c r="F302" s="16">
        <v>0</v>
      </c>
      <c r="G302" s="16">
        <v>169.92</v>
      </c>
      <c r="H302" s="16">
        <v>0</v>
      </c>
      <c r="I302" s="16">
        <v>0</v>
      </c>
    </row>
    <row r="303" spans="1:9" ht="18" customHeight="1" x14ac:dyDescent="0.25">
      <c r="A303" s="158"/>
      <c r="B303" s="131"/>
      <c r="C303" s="97" t="s">
        <v>29</v>
      </c>
      <c r="D303" s="6">
        <f t="shared" si="159"/>
        <v>0</v>
      </c>
      <c r="E303" s="12">
        <v>0</v>
      </c>
      <c r="F303" s="16">
        <v>0</v>
      </c>
      <c r="G303" s="16">
        <v>0</v>
      </c>
      <c r="H303" s="16">
        <v>0</v>
      </c>
      <c r="I303" s="16">
        <v>0</v>
      </c>
    </row>
    <row r="304" spans="1:9" ht="18" customHeight="1" x14ac:dyDescent="0.25">
      <c r="A304" s="159"/>
      <c r="B304" s="132"/>
      <c r="C304" s="97" t="s">
        <v>26</v>
      </c>
      <c r="D304" s="6">
        <f t="shared" si="159"/>
        <v>0</v>
      </c>
      <c r="E304" s="12">
        <v>0</v>
      </c>
      <c r="F304" s="114">
        <v>0</v>
      </c>
      <c r="G304" s="16">
        <v>0</v>
      </c>
      <c r="H304" s="114">
        <v>0</v>
      </c>
      <c r="I304" s="16">
        <v>0</v>
      </c>
    </row>
    <row r="305" spans="1:9" ht="18" customHeight="1" x14ac:dyDescent="0.25">
      <c r="A305" s="157" t="s">
        <v>104</v>
      </c>
      <c r="B305" s="130" t="s">
        <v>112</v>
      </c>
      <c r="C305" s="23" t="s">
        <v>8</v>
      </c>
      <c r="D305" s="6">
        <f t="shared" si="159"/>
        <v>228.8</v>
      </c>
      <c r="E305" s="11">
        <f t="shared" ref="E305:I305" si="168">E306+E307+E308</f>
        <v>0</v>
      </c>
      <c r="F305" s="16">
        <f t="shared" si="168"/>
        <v>108.8</v>
      </c>
      <c r="G305" s="16">
        <f t="shared" si="168"/>
        <v>120</v>
      </c>
      <c r="H305" s="16">
        <f t="shared" si="168"/>
        <v>0</v>
      </c>
      <c r="I305" s="16">
        <f t="shared" si="168"/>
        <v>0</v>
      </c>
    </row>
    <row r="306" spans="1:9" ht="18" customHeight="1" x14ac:dyDescent="0.25">
      <c r="A306" s="158"/>
      <c r="B306" s="131"/>
      <c r="C306" s="106" t="s">
        <v>52</v>
      </c>
      <c r="D306" s="6">
        <f t="shared" si="159"/>
        <v>228.8</v>
      </c>
      <c r="E306" s="16">
        <v>0</v>
      </c>
      <c r="F306" s="16">
        <f>60+48.8</f>
        <v>108.8</v>
      </c>
      <c r="G306" s="16">
        <f>120</f>
        <v>120</v>
      </c>
      <c r="H306" s="16">
        <v>0</v>
      </c>
      <c r="I306" s="16">
        <v>0</v>
      </c>
    </row>
    <row r="307" spans="1:9" ht="18" customHeight="1" x14ac:dyDescent="0.25">
      <c r="A307" s="158"/>
      <c r="B307" s="131"/>
      <c r="C307" s="105" t="s">
        <v>29</v>
      </c>
      <c r="D307" s="6">
        <f t="shared" si="159"/>
        <v>0</v>
      </c>
      <c r="E307" s="12">
        <v>0</v>
      </c>
      <c r="F307" s="16">
        <v>0</v>
      </c>
      <c r="G307" s="16">
        <v>0</v>
      </c>
      <c r="H307" s="16">
        <v>0</v>
      </c>
      <c r="I307" s="16">
        <v>0</v>
      </c>
    </row>
    <row r="308" spans="1:9" ht="18" customHeight="1" x14ac:dyDescent="0.25">
      <c r="A308" s="159"/>
      <c r="B308" s="132"/>
      <c r="C308" s="105" t="s">
        <v>26</v>
      </c>
      <c r="D308" s="6">
        <f t="shared" si="159"/>
        <v>0</v>
      </c>
      <c r="E308" s="12">
        <v>0</v>
      </c>
      <c r="F308" s="114">
        <v>0</v>
      </c>
      <c r="G308" s="16">
        <v>0</v>
      </c>
      <c r="H308" s="114">
        <v>0</v>
      </c>
      <c r="I308" s="16">
        <v>0</v>
      </c>
    </row>
    <row r="309" spans="1:9" ht="20.25" customHeight="1" x14ac:dyDescent="0.25">
      <c r="A309" s="157" t="s">
        <v>107</v>
      </c>
      <c r="B309" s="130" t="s">
        <v>108</v>
      </c>
      <c r="C309" s="23" t="s">
        <v>8</v>
      </c>
      <c r="D309" s="6">
        <f t="shared" si="159"/>
        <v>25</v>
      </c>
      <c r="E309" s="11">
        <f t="shared" ref="E309:I309" si="169">E310+E311+E312</f>
        <v>0</v>
      </c>
      <c r="F309" s="16">
        <f t="shared" si="169"/>
        <v>0</v>
      </c>
      <c r="G309" s="16">
        <f t="shared" si="169"/>
        <v>25</v>
      </c>
      <c r="H309" s="16">
        <f t="shared" si="169"/>
        <v>0</v>
      </c>
      <c r="I309" s="16">
        <f t="shared" si="169"/>
        <v>0</v>
      </c>
    </row>
    <row r="310" spans="1:9" ht="30" customHeight="1" x14ac:dyDescent="0.25">
      <c r="A310" s="158"/>
      <c r="B310" s="131"/>
      <c r="C310" s="86" t="s">
        <v>52</v>
      </c>
      <c r="D310" s="6">
        <f t="shared" si="159"/>
        <v>25</v>
      </c>
      <c r="E310" s="16">
        <v>0</v>
      </c>
      <c r="F310" s="16">
        <v>0</v>
      </c>
      <c r="G310" s="16">
        <f>25</f>
        <v>25</v>
      </c>
      <c r="H310" s="16">
        <v>0</v>
      </c>
      <c r="I310" s="16">
        <v>0</v>
      </c>
    </row>
    <row r="311" spans="1:9" ht="18.75" customHeight="1" x14ac:dyDescent="0.25">
      <c r="A311" s="158"/>
      <c r="B311" s="131"/>
      <c r="C311" s="35" t="s">
        <v>29</v>
      </c>
      <c r="D311" s="6">
        <f t="shared" si="159"/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</row>
    <row r="312" spans="1:9" ht="18.75" customHeight="1" x14ac:dyDescent="0.25">
      <c r="A312" s="159"/>
      <c r="B312" s="132"/>
      <c r="C312" s="35" t="s">
        <v>26</v>
      </c>
      <c r="D312" s="6">
        <f t="shared" si="159"/>
        <v>0</v>
      </c>
      <c r="E312" s="12">
        <v>0</v>
      </c>
      <c r="F312" s="41">
        <v>0</v>
      </c>
      <c r="G312" s="12">
        <v>0</v>
      </c>
      <c r="H312" s="41">
        <v>0</v>
      </c>
      <c r="I312" s="12">
        <v>0</v>
      </c>
    </row>
    <row r="313" spans="1:9" ht="20.25" customHeight="1" x14ac:dyDescent="0.25">
      <c r="A313" s="148" t="s">
        <v>18</v>
      </c>
      <c r="B313" s="130" t="s">
        <v>83</v>
      </c>
      <c r="C313" s="19" t="s">
        <v>8</v>
      </c>
      <c r="D313" s="10">
        <f t="shared" si="159"/>
        <v>67336.481999999989</v>
      </c>
      <c r="E313" s="10">
        <f>E314+E315</f>
        <v>12167.78</v>
      </c>
      <c r="F313" s="26">
        <f t="shared" ref="F313:I313" si="170">F314</f>
        <v>13268.01</v>
      </c>
      <c r="G313" s="10">
        <f t="shared" si="170"/>
        <v>14183.572</v>
      </c>
      <c r="H313" s="10">
        <f t="shared" si="170"/>
        <v>13858.56</v>
      </c>
      <c r="I313" s="10">
        <f t="shared" si="170"/>
        <v>13858.56</v>
      </c>
    </row>
    <row r="314" spans="1:9" ht="36" customHeight="1" x14ac:dyDescent="0.25">
      <c r="A314" s="149"/>
      <c r="B314" s="131"/>
      <c r="C314" s="51" t="s">
        <v>52</v>
      </c>
      <c r="D314" s="6">
        <f t="shared" si="159"/>
        <v>67336.481999999989</v>
      </c>
      <c r="E314" s="16">
        <f>E317+E326</f>
        <v>12167.78</v>
      </c>
      <c r="F314" s="12">
        <f>F317+F326</f>
        <v>13268.01</v>
      </c>
      <c r="G314" s="12">
        <f>G317+G326</f>
        <v>14183.572</v>
      </c>
      <c r="H314" s="12">
        <f t="shared" ref="H314:I314" si="171">H317+H326</f>
        <v>13858.56</v>
      </c>
      <c r="I314" s="12">
        <f t="shared" si="171"/>
        <v>13858.56</v>
      </c>
    </row>
    <row r="315" spans="1:9" ht="24" customHeight="1" x14ac:dyDescent="0.25">
      <c r="A315" s="150"/>
      <c r="B315" s="132"/>
      <c r="C315" s="20" t="s">
        <v>29</v>
      </c>
      <c r="D315" s="6">
        <f t="shared" si="159"/>
        <v>0</v>
      </c>
      <c r="E315" s="16">
        <f>E318</f>
        <v>0</v>
      </c>
      <c r="F315" s="12">
        <f t="shared" ref="F315:I315" si="172">F318</f>
        <v>0</v>
      </c>
      <c r="G315" s="12">
        <f t="shared" si="172"/>
        <v>0</v>
      </c>
      <c r="H315" s="12">
        <f t="shared" si="172"/>
        <v>0</v>
      </c>
      <c r="I315" s="12">
        <f t="shared" si="172"/>
        <v>0</v>
      </c>
    </row>
    <row r="316" spans="1:9" ht="16.5" customHeight="1" x14ac:dyDescent="0.25">
      <c r="A316" s="130" t="s">
        <v>19</v>
      </c>
      <c r="B316" s="130" t="s">
        <v>84</v>
      </c>
      <c r="C316" s="21" t="s">
        <v>8</v>
      </c>
      <c r="D316" s="6">
        <f t="shared" si="159"/>
        <v>60395.011999999995</v>
      </c>
      <c r="E316" s="24">
        <f>E317+E318</f>
        <v>10686.310000000001</v>
      </c>
      <c r="F316" s="14">
        <f t="shared" ref="F316:I316" si="173">F317+F318</f>
        <v>11882.01</v>
      </c>
      <c r="G316" s="14">
        <f t="shared" si="173"/>
        <v>12725.572</v>
      </c>
      <c r="H316" s="14">
        <f t="shared" si="173"/>
        <v>12550.56</v>
      </c>
      <c r="I316" s="14">
        <f t="shared" si="173"/>
        <v>12550.56</v>
      </c>
    </row>
    <row r="317" spans="1:9" ht="32.25" customHeight="1" x14ac:dyDescent="0.25">
      <c r="A317" s="131"/>
      <c r="B317" s="131"/>
      <c r="C317" s="51" t="s">
        <v>52</v>
      </c>
      <c r="D317" s="6">
        <f t="shared" si="159"/>
        <v>60395.011999999995</v>
      </c>
      <c r="E317" s="16">
        <f>E320+E322</f>
        <v>10686.310000000001</v>
      </c>
      <c r="F317" s="12">
        <f>F320+F322</f>
        <v>11882.01</v>
      </c>
      <c r="G317" s="12">
        <f>G320+G322</f>
        <v>12725.572</v>
      </c>
      <c r="H317" s="12">
        <f t="shared" ref="H317:I317" si="174">H320+H322</f>
        <v>12550.56</v>
      </c>
      <c r="I317" s="12">
        <f t="shared" si="174"/>
        <v>12550.56</v>
      </c>
    </row>
    <row r="318" spans="1:9" ht="16.5" customHeight="1" x14ac:dyDescent="0.25">
      <c r="A318" s="132"/>
      <c r="B318" s="132"/>
      <c r="C318" s="20" t="s">
        <v>29</v>
      </c>
      <c r="D318" s="6">
        <f t="shared" si="159"/>
        <v>0</v>
      </c>
      <c r="E318" s="12">
        <f>E323</f>
        <v>0</v>
      </c>
      <c r="F318" s="12">
        <f t="shared" ref="F318:G318" si="175">F323</f>
        <v>0</v>
      </c>
      <c r="G318" s="12">
        <f t="shared" si="175"/>
        <v>0</v>
      </c>
      <c r="H318" s="12">
        <f t="shared" ref="H318:I318" si="176">H323</f>
        <v>0</v>
      </c>
      <c r="I318" s="12">
        <f t="shared" si="176"/>
        <v>0</v>
      </c>
    </row>
    <row r="319" spans="1:9" ht="13.5" customHeight="1" x14ac:dyDescent="0.25">
      <c r="A319" s="136" t="s">
        <v>20</v>
      </c>
      <c r="B319" s="136" t="s">
        <v>120</v>
      </c>
      <c r="C319" s="22" t="s">
        <v>8</v>
      </c>
      <c r="D319" s="6">
        <f t="shared" si="159"/>
        <v>10186.882000000001</v>
      </c>
      <c r="E319" s="24">
        <f>E320</f>
        <v>1851.2</v>
      </c>
      <c r="F319" s="14">
        <f t="shared" ref="F319:I319" si="177">F320</f>
        <v>1926.67</v>
      </c>
      <c r="G319" s="14">
        <f t="shared" si="177"/>
        <v>2253.0120000000002</v>
      </c>
      <c r="H319" s="14">
        <f t="shared" si="177"/>
        <v>2078</v>
      </c>
      <c r="I319" s="14">
        <f t="shared" si="177"/>
        <v>2078</v>
      </c>
    </row>
    <row r="320" spans="1:9" ht="36.75" customHeight="1" x14ac:dyDescent="0.25">
      <c r="A320" s="136"/>
      <c r="B320" s="136"/>
      <c r="C320" s="51" t="s">
        <v>52</v>
      </c>
      <c r="D320" s="6">
        <f t="shared" si="159"/>
        <v>10186.882000000001</v>
      </c>
      <c r="E320" s="16">
        <v>1851.2</v>
      </c>
      <c r="F320" s="16">
        <v>1926.67</v>
      </c>
      <c r="G320" s="16">
        <f>(1722718+10000+520294)/1000</f>
        <v>2253.0120000000002</v>
      </c>
      <c r="H320" s="16">
        <v>2078</v>
      </c>
      <c r="I320" s="16">
        <v>2078</v>
      </c>
    </row>
    <row r="321" spans="1:10" ht="13.5" customHeight="1" x14ac:dyDescent="0.25">
      <c r="A321" s="130" t="s">
        <v>89</v>
      </c>
      <c r="B321" s="130" t="s">
        <v>79</v>
      </c>
      <c r="C321" s="22" t="s">
        <v>8</v>
      </c>
      <c r="D321" s="6">
        <f t="shared" si="159"/>
        <v>50208.130000000005</v>
      </c>
      <c r="E321" s="24">
        <f>E322+E323</f>
        <v>8835.11</v>
      </c>
      <c r="F321" s="24">
        <f t="shared" ref="F321:I321" si="178">F322</f>
        <v>9955.34</v>
      </c>
      <c r="G321" s="24">
        <f t="shared" si="178"/>
        <v>10472.56</v>
      </c>
      <c r="H321" s="24">
        <f t="shared" si="178"/>
        <v>10472.56</v>
      </c>
      <c r="I321" s="24">
        <f t="shared" si="178"/>
        <v>10472.56</v>
      </c>
    </row>
    <row r="322" spans="1:10" ht="29.25" customHeight="1" x14ac:dyDescent="0.25">
      <c r="A322" s="131"/>
      <c r="B322" s="131"/>
      <c r="C322" s="51" t="s">
        <v>52</v>
      </c>
      <c r="D322" s="6">
        <f t="shared" si="159"/>
        <v>50208.130000000005</v>
      </c>
      <c r="E322" s="16">
        <v>8835.11</v>
      </c>
      <c r="F322" s="16">
        <v>9955.34</v>
      </c>
      <c r="G322" s="16">
        <f>(7825422.43+2363277.57+276610+7250)/1000</f>
        <v>10472.56</v>
      </c>
      <c r="H322" s="16">
        <v>10472.56</v>
      </c>
      <c r="I322" s="16">
        <v>10472.56</v>
      </c>
    </row>
    <row r="323" spans="1:10" ht="19.5" customHeight="1" x14ac:dyDescent="0.25">
      <c r="A323" s="132"/>
      <c r="B323" s="132"/>
      <c r="C323" s="20" t="s">
        <v>29</v>
      </c>
      <c r="D323" s="6">
        <f t="shared" si="159"/>
        <v>0</v>
      </c>
      <c r="E323" s="12">
        <v>0</v>
      </c>
      <c r="F323" s="16">
        <v>0</v>
      </c>
      <c r="G323" s="12">
        <v>0</v>
      </c>
      <c r="H323" s="16">
        <v>0</v>
      </c>
      <c r="I323" s="12">
        <v>0</v>
      </c>
    </row>
    <row r="324" spans="1:10" ht="6.75" hidden="1" customHeight="1" x14ac:dyDescent="0.2">
      <c r="A324" s="68"/>
      <c r="B324" s="68"/>
      <c r="C324" s="20" t="s">
        <v>29</v>
      </c>
      <c r="D324" s="6">
        <f t="shared" si="159"/>
        <v>0</v>
      </c>
      <c r="E324" s="16"/>
      <c r="F324" s="16"/>
      <c r="G324" s="12"/>
      <c r="H324" s="16"/>
      <c r="I324" s="12"/>
    </row>
    <row r="325" spans="1:10" ht="13.5" customHeight="1" x14ac:dyDescent="0.25">
      <c r="A325" s="136" t="s">
        <v>53</v>
      </c>
      <c r="B325" s="136" t="s">
        <v>124</v>
      </c>
      <c r="C325" s="22" t="s">
        <v>8</v>
      </c>
      <c r="D325" s="6">
        <f t="shared" si="159"/>
        <v>6941.47</v>
      </c>
      <c r="E325" s="24">
        <f>E326</f>
        <v>1481.47</v>
      </c>
      <c r="F325" s="24">
        <f>F326</f>
        <v>1386</v>
      </c>
      <c r="G325" s="14">
        <f t="shared" ref="G325:I326" si="179">G327</f>
        <v>1458</v>
      </c>
      <c r="H325" s="14">
        <f t="shared" si="179"/>
        <v>1308</v>
      </c>
      <c r="I325" s="14">
        <f t="shared" si="179"/>
        <v>1308</v>
      </c>
    </row>
    <row r="326" spans="1:10" ht="32.25" customHeight="1" x14ac:dyDescent="0.25">
      <c r="A326" s="136"/>
      <c r="B326" s="136"/>
      <c r="C326" s="51" t="s">
        <v>52</v>
      </c>
      <c r="D326" s="6">
        <f t="shared" si="159"/>
        <v>6941.47</v>
      </c>
      <c r="E326" s="16">
        <f>E328</f>
        <v>1481.47</v>
      </c>
      <c r="F326" s="16">
        <f>F328</f>
        <v>1386</v>
      </c>
      <c r="G326" s="16">
        <f t="shared" si="179"/>
        <v>1458</v>
      </c>
      <c r="H326" s="16">
        <f>H328</f>
        <v>1308</v>
      </c>
      <c r="I326" s="16">
        <f t="shared" si="179"/>
        <v>1308</v>
      </c>
    </row>
    <row r="327" spans="1:10" ht="15.75" customHeight="1" x14ac:dyDescent="0.25">
      <c r="A327" s="136" t="s">
        <v>64</v>
      </c>
      <c r="B327" s="136"/>
      <c r="C327" s="22" t="s">
        <v>8</v>
      </c>
      <c r="D327" s="6">
        <f t="shared" si="159"/>
        <v>6941.47</v>
      </c>
      <c r="E327" s="24">
        <f>E328</f>
        <v>1481.47</v>
      </c>
      <c r="F327" s="24">
        <f>F328</f>
        <v>1386</v>
      </c>
      <c r="G327" s="24">
        <f>G328</f>
        <v>1458</v>
      </c>
      <c r="H327" s="24">
        <f t="shared" ref="H327:I327" si="180">H328</f>
        <v>1308</v>
      </c>
      <c r="I327" s="24">
        <f t="shared" si="180"/>
        <v>1308</v>
      </c>
    </row>
    <row r="328" spans="1:10" ht="53.25" customHeight="1" x14ac:dyDescent="0.25">
      <c r="A328" s="136"/>
      <c r="B328" s="136"/>
      <c r="C328" s="51" t="s">
        <v>52</v>
      </c>
      <c r="D328" s="6">
        <f t="shared" si="159"/>
        <v>6941.47</v>
      </c>
      <c r="E328" s="16">
        <v>1481.47</v>
      </c>
      <c r="F328" s="16">
        <v>1386</v>
      </c>
      <c r="G328" s="16">
        <v>1458</v>
      </c>
      <c r="H328" s="16">
        <v>1308</v>
      </c>
      <c r="I328" s="16">
        <v>1308</v>
      </c>
    </row>
    <row r="329" spans="1:10" ht="27" customHeight="1" x14ac:dyDescent="0.25">
      <c r="A329" s="56" t="s">
        <v>54</v>
      </c>
      <c r="B329" s="130" t="s">
        <v>123</v>
      </c>
      <c r="C329" s="126" t="s">
        <v>8</v>
      </c>
      <c r="D329" s="167">
        <f t="shared" si="159"/>
        <v>50</v>
      </c>
      <c r="E329" s="168">
        <f>E330+E331</f>
        <v>0</v>
      </c>
      <c r="F329" s="168">
        <f t="shared" ref="F329:I329" si="181">F330+F331</f>
        <v>0</v>
      </c>
      <c r="G329" s="168">
        <f t="shared" si="181"/>
        <v>50</v>
      </c>
      <c r="H329" s="168">
        <f t="shared" si="181"/>
        <v>0</v>
      </c>
      <c r="I329" s="168">
        <f t="shared" si="181"/>
        <v>0</v>
      </c>
      <c r="J329" s="43"/>
    </row>
    <row r="330" spans="1:10" ht="26.25" customHeight="1" thickBot="1" x14ac:dyDescent="0.3">
      <c r="A330" s="131" t="s">
        <v>62</v>
      </c>
      <c r="B330" s="149"/>
      <c r="C330" s="51" t="s">
        <v>52</v>
      </c>
      <c r="D330" s="6">
        <f t="shared" si="159"/>
        <v>50</v>
      </c>
      <c r="E330" s="16">
        <v>0</v>
      </c>
      <c r="F330" s="16">
        <v>0</v>
      </c>
      <c r="G330" s="16">
        <v>50</v>
      </c>
      <c r="H330" s="16">
        <v>0</v>
      </c>
      <c r="I330" s="16">
        <v>0</v>
      </c>
      <c r="J330" s="43"/>
    </row>
    <row r="331" spans="1:10" ht="32.25" hidden="1" customHeight="1" thickBot="1" x14ac:dyDescent="0.25">
      <c r="A331" s="132"/>
      <c r="B331" s="150"/>
      <c r="C331" s="7"/>
      <c r="D331" s="6">
        <f t="shared" si="159"/>
        <v>0</v>
      </c>
      <c r="E331" s="12"/>
      <c r="F331" s="12"/>
      <c r="G331" s="44"/>
      <c r="H331" s="12"/>
      <c r="I331" s="44"/>
      <c r="J331" s="43"/>
    </row>
    <row r="332" spans="1:10" x14ac:dyDescent="0.25">
      <c r="A332" s="148" t="s">
        <v>21</v>
      </c>
      <c r="B332" s="161"/>
      <c r="C332" s="19" t="s">
        <v>8</v>
      </c>
      <c r="D332" s="47">
        <f t="shared" si="159"/>
        <v>455720.56175999995</v>
      </c>
      <c r="E332" s="30">
        <f>E333+E334</f>
        <v>68842.16</v>
      </c>
      <c r="F332" s="30">
        <f t="shared" ref="F332:H332" si="182">F333+F334+F335</f>
        <v>66825.01999999999</v>
      </c>
      <c r="G332" s="30">
        <f>G333+G334+G335</f>
        <v>129333.29499999998</v>
      </c>
      <c r="H332" s="30">
        <f t="shared" si="182"/>
        <v>117851.93875999999</v>
      </c>
      <c r="I332" s="30">
        <f>I333+I334+I335</f>
        <v>72868.148000000001</v>
      </c>
    </row>
    <row r="333" spans="1:10" ht="27" customHeight="1" x14ac:dyDescent="0.25">
      <c r="A333" s="149"/>
      <c r="B333" s="162"/>
      <c r="C333" s="51" t="s">
        <v>52</v>
      </c>
      <c r="D333" s="6">
        <f>G333+H333+I333+E333+F333</f>
        <v>310459.35676</v>
      </c>
      <c r="E333" s="6">
        <f>E11+E178+E209+E275+E283+E314+E330</f>
        <v>59946.21</v>
      </c>
      <c r="F333" s="6">
        <f>F11+F178+F209+F275+F283+F314+F330</f>
        <v>64565.979999999996</v>
      </c>
      <c r="G333" s="6">
        <f>G11+G178+G209+G275+G283+G314+G330</f>
        <v>68908.87999999999</v>
      </c>
      <c r="H333" s="6">
        <f>H11+H178+H209+H275+H283+H314+H330</f>
        <v>59507.716759999996</v>
      </c>
      <c r="I333" s="6">
        <f>I11+I178+I209+I275+I283+I314+I330</f>
        <v>57530.570000000007</v>
      </c>
    </row>
    <row r="334" spans="1:10" ht="20.25" customHeight="1" x14ac:dyDescent="0.25">
      <c r="A334" s="149"/>
      <c r="B334" s="162"/>
      <c r="C334" s="20" t="s">
        <v>29</v>
      </c>
      <c r="D334" s="6">
        <f t="shared" si="159"/>
        <v>123218.21799999998</v>
      </c>
      <c r="E334" s="6">
        <f>E12+E179+E210+E284+E315</f>
        <v>8895.9499999999989</v>
      </c>
      <c r="F334" s="6">
        <f>F12+F179+F210+F284</f>
        <v>2259.04</v>
      </c>
      <c r="G334" s="6">
        <f>G12+G179+G210+G284</f>
        <v>38381.428</v>
      </c>
      <c r="H334" s="6">
        <f>H12+H179+H210+H284</f>
        <v>58344.221999999994</v>
      </c>
      <c r="I334" s="6">
        <f>I12+I179+I210+I284</f>
        <v>15337.578</v>
      </c>
    </row>
    <row r="335" spans="1:10" x14ac:dyDescent="0.25">
      <c r="A335" s="150"/>
      <c r="B335" s="163"/>
      <c r="C335" s="8" t="s">
        <v>26</v>
      </c>
      <c r="D335" s="6">
        <f t="shared" si="159"/>
        <v>22042.987000000001</v>
      </c>
      <c r="E335" s="27">
        <f>E13+E211+E285</f>
        <v>0</v>
      </c>
      <c r="F335" s="27">
        <f>F13+F211+F285</f>
        <v>0</v>
      </c>
      <c r="G335" s="27">
        <f>G13+G211+G285</f>
        <v>22042.987000000001</v>
      </c>
      <c r="H335" s="27">
        <f>H13+H211+H285</f>
        <v>0</v>
      </c>
      <c r="I335" s="27">
        <f>I13+I211+I285</f>
        <v>0</v>
      </c>
    </row>
    <row r="336" spans="1:10" ht="12.75" x14ac:dyDescent="0.2">
      <c r="G336" s="5"/>
    </row>
    <row r="337" spans="4:9" ht="12.75" x14ac:dyDescent="0.2">
      <c r="D337" s="5"/>
      <c r="E337" s="5"/>
      <c r="F337" s="5"/>
      <c r="G337" s="5"/>
      <c r="H337" s="5"/>
      <c r="I337" s="5"/>
    </row>
  </sheetData>
  <mergeCells count="219">
    <mergeCell ref="B229:B233"/>
    <mergeCell ref="B162:B164"/>
    <mergeCell ref="B135:B137"/>
    <mergeCell ref="A144:A146"/>
    <mergeCell ref="B138:B140"/>
    <mergeCell ref="A96:A98"/>
    <mergeCell ref="B96:B98"/>
    <mergeCell ref="A102:A104"/>
    <mergeCell ref="B102:B104"/>
    <mergeCell ref="B129:B131"/>
    <mergeCell ref="A180:A181"/>
    <mergeCell ref="A182:A183"/>
    <mergeCell ref="A132:A134"/>
    <mergeCell ref="B132:B134"/>
    <mergeCell ref="A99:A101"/>
    <mergeCell ref="B208:B211"/>
    <mergeCell ref="B159:B161"/>
    <mergeCell ref="A177:A179"/>
    <mergeCell ref="A316:A318"/>
    <mergeCell ref="B305:B308"/>
    <mergeCell ref="C291:C294"/>
    <mergeCell ref="B282:B285"/>
    <mergeCell ref="A282:A285"/>
    <mergeCell ref="B182:B183"/>
    <mergeCell ref="B184:B185"/>
    <mergeCell ref="A286:A289"/>
    <mergeCell ref="B278:B279"/>
    <mergeCell ref="A244:A246"/>
    <mergeCell ref="B244:B246"/>
    <mergeCell ref="A265:A267"/>
    <mergeCell ref="B265:B267"/>
    <mergeCell ref="A184:A185"/>
    <mergeCell ref="A276:A277"/>
    <mergeCell ref="B200:B201"/>
    <mergeCell ref="B206:B207"/>
    <mergeCell ref="B276:B277"/>
    <mergeCell ref="A259:A261"/>
    <mergeCell ref="B259:B261"/>
    <mergeCell ref="A250:A252"/>
    <mergeCell ref="A208:A211"/>
    <mergeCell ref="A262:A264"/>
    <mergeCell ref="A256:A258"/>
    <mergeCell ref="A192:A196"/>
    <mergeCell ref="B192:B196"/>
    <mergeCell ref="A188:A191"/>
    <mergeCell ref="B188:B191"/>
    <mergeCell ref="A332:A335"/>
    <mergeCell ref="B332:B335"/>
    <mergeCell ref="A325:A326"/>
    <mergeCell ref="A290:A294"/>
    <mergeCell ref="A224:A228"/>
    <mergeCell ref="B224:B228"/>
    <mergeCell ref="A220:A223"/>
    <mergeCell ref="B220:B223"/>
    <mergeCell ref="A327:A328"/>
    <mergeCell ref="B325:B328"/>
    <mergeCell ref="B329:B331"/>
    <mergeCell ref="A321:A323"/>
    <mergeCell ref="B321:B323"/>
    <mergeCell ref="A330:A331"/>
    <mergeCell ref="B297:B300"/>
    <mergeCell ref="A295:A296"/>
    <mergeCell ref="B295:B296"/>
    <mergeCell ref="B240:B241"/>
    <mergeCell ref="B238:B239"/>
    <mergeCell ref="A238:A239"/>
    <mergeCell ref="B177:B179"/>
    <mergeCell ref="B286:B289"/>
    <mergeCell ref="A253:A255"/>
    <mergeCell ref="A242:A243"/>
    <mergeCell ref="B262:B264"/>
    <mergeCell ref="A234:A235"/>
    <mergeCell ref="A197:A199"/>
    <mergeCell ref="A229:A233"/>
    <mergeCell ref="A236:A237"/>
    <mergeCell ref="B236:B237"/>
    <mergeCell ref="B212:B213"/>
    <mergeCell ref="B274:B275"/>
    <mergeCell ref="A280:A281"/>
    <mergeCell ref="B280:B281"/>
    <mergeCell ref="A202:A203"/>
    <mergeCell ref="B202:B203"/>
    <mergeCell ref="A214:A215"/>
    <mergeCell ref="B214:B215"/>
    <mergeCell ref="A212:A213"/>
    <mergeCell ref="B242:B243"/>
    <mergeCell ref="B197:B199"/>
    <mergeCell ref="A216:A219"/>
    <mergeCell ref="B216:B219"/>
    <mergeCell ref="B234:B235"/>
    <mergeCell ref="A319:A320"/>
    <mergeCell ref="B319:B320"/>
    <mergeCell ref="B268:B269"/>
    <mergeCell ref="A268:A269"/>
    <mergeCell ref="A270:A271"/>
    <mergeCell ref="A278:A279"/>
    <mergeCell ref="A274:A275"/>
    <mergeCell ref="A240:A241"/>
    <mergeCell ref="A272:A273"/>
    <mergeCell ref="B272:B273"/>
    <mergeCell ref="A313:A315"/>
    <mergeCell ref="B313:B315"/>
    <mergeCell ref="A309:A312"/>
    <mergeCell ref="B309:B312"/>
    <mergeCell ref="A301:A304"/>
    <mergeCell ref="B301:B304"/>
    <mergeCell ref="A297:A300"/>
    <mergeCell ref="B250:B252"/>
    <mergeCell ref="A247:A249"/>
    <mergeCell ref="B270:B271"/>
    <mergeCell ref="B316:B318"/>
    <mergeCell ref="A305:A308"/>
    <mergeCell ref="B253:B255"/>
    <mergeCell ref="B247:B249"/>
    <mergeCell ref="E1:I1"/>
    <mergeCell ref="B14:B16"/>
    <mergeCell ref="A19:A21"/>
    <mergeCell ref="B19:B21"/>
    <mergeCell ref="A26:A28"/>
    <mergeCell ref="B26:B28"/>
    <mergeCell ref="A168:A170"/>
    <mergeCell ref="A22:A25"/>
    <mergeCell ref="B22:B25"/>
    <mergeCell ref="B74:B76"/>
    <mergeCell ref="A47:A49"/>
    <mergeCell ref="B47:B49"/>
    <mergeCell ref="B168:B170"/>
    <mergeCell ref="B41:B43"/>
    <mergeCell ref="A41:A43"/>
    <mergeCell ref="A50:A52"/>
    <mergeCell ref="B50:B52"/>
    <mergeCell ref="A53:A55"/>
    <mergeCell ref="B53:B55"/>
    <mergeCell ref="A74:A76"/>
    <mergeCell ref="A38:A40"/>
    <mergeCell ref="B38:B40"/>
    <mergeCell ref="A44:A46"/>
    <mergeCell ref="B44:B46"/>
    <mergeCell ref="A17:A18"/>
    <mergeCell ref="B17:B18"/>
    <mergeCell ref="A5:I5"/>
    <mergeCell ref="A6:I6"/>
    <mergeCell ref="A7:I7"/>
    <mergeCell ref="A10:A13"/>
    <mergeCell ref="B10:B13"/>
    <mergeCell ref="A14:A16"/>
    <mergeCell ref="E3:I3"/>
    <mergeCell ref="A174:A176"/>
    <mergeCell ref="B174:B176"/>
    <mergeCell ref="A171:A173"/>
    <mergeCell ref="B171:B173"/>
    <mergeCell ref="A86:A88"/>
    <mergeCell ref="A56:A58"/>
    <mergeCell ref="B56:B58"/>
    <mergeCell ref="B83:B85"/>
    <mergeCell ref="A65:A68"/>
    <mergeCell ref="B65:B68"/>
    <mergeCell ref="A83:A85"/>
    <mergeCell ref="A80:A82"/>
    <mergeCell ref="B80:B82"/>
    <mergeCell ref="B77:B79"/>
    <mergeCell ref="A77:A79"/>
    <mergeCell ref="B69:B73"/>
    <mergeCell ref="A159:A161"/>
    <mergeCell ref="A117:A119"/>
    <mergeCell ref="A62:A64"/>
    <mergeCell ref="B62:B64"/>
    <mergeCell ref="A59:A61"/>
    <mergeCell ref="A93:A95"/>
    <mergeCell ref="B93:B95"/>
    <mergeCell ref="B99:B101"/>
    <mergeCell ref="B117:B119"/>
    <mergeCell ref="B120:B122"/>
    <mergeCell ref="B123:B125"/>
    <mergeCell ref="B29:B31"/>
    <mergeCell ref="A32:A34"/>
    <mergeCell ref="B32:B34"/>
    <mergeCell ref="A69:A73"/>
    <mergeCell ref="A35:A37"/>
    <mergeCell ref="B35:B37"/>
    <mergeCell ref="A105:A107"/>
    <mergeCell ref="B105:B107"/>
    <mergeCell ref="A29:A31"/>
    <mergeCell ref="B153:B155"/>
    <mergeCell ref="A156:A158"/>
    <mergeCell ref="B156:B158"/>
    <mergeCell ref="B86:B88"/>
    <mergeCell ref="A89:A92"/>
    <mergeCell ref="B89:B92"/>
    <mergeCell ref="A114:A116"/>
    <mergeCell ref="B111:B113"/>
    <mergeCell ref="B114:B116"/>
    <mergeCell ref="A108:A110"/>
    <mergeCell ref="B108:B110"/>
    <mergeCell ref="A120:A122"/>
    <mergeCell ref="A165:A167"/>
    <mergeCell ref="B165:B167"/>
    <mergeCell ref="B290:B294"/>
    <mergeCell ref="A147:A149"/>
    <mergeCell ref="A129:A131"/>
    <mergeCell ref="B126:B128"/>
    <mergeCell ref="A111:A113"/>
    <mergeCell ref="B59:B61"/>
    <mergeCell ref="B186:B187"/>
    <mergeCell ref="A186:A187"/>
    <mergeCell ref="B180:B181"/>
    <mergeCell ref="B256:B258"/>
    <mergeCell ref="A135:A137"/>
    <mergeCell ref="A138:A140"/>
    <mergeCell ref="A141:A143"/>
    <mergeCell ref="B141:B143"/>
    <mergeCell ref="B144:B146"/>
    <mergeCell ref="A153:A155"/>
    <mergeCell ref="A123:A125"/>
    <mergeCell ref="A126:A128"/>
    <mergeCell ref="A150:A152"/>
    <mergeCell ref="B150:B152"/>
    <mergeCell ref="B147:B149"/>
    <mergeCell ref="B204:B205"/>
  </mergeCells>
  <pageMargins left="0" right="0" top="0" bottom="0" header="0.31496062992125984" footer="0.31496062992125984"/>
  <pageSetup paperSize="9" scale="77" fitToHeight="12" orientation="landscape" r:id="rId1"/>
  <rowBreaks count="4" manualBreakCount="4">
    <brk id="16" max="16383" man="1"/>
    <brk id="185" max="16383" man="1"/>
    <brk id="215" max="16383" man="1"/>
    <brk id="2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2022-06-30T05:19:54Z</cp:lastPrinted>
  <dcterms:created xsi:type="dcterms:W3CDTF">2016-02-16T02:03:44Z</dcterms:created>
  <dcterms:modified xsi:type="dcterms:W3CDTF">2022-07-07T00:54:17Z</dcterms:modified>
</cp:coreProperties>
</file>